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<sst xmlns="http://schemas.openxmlformats.org/spreadsheetml/2006/main">
  <si>
    <t>1) Enter two point calibration</t>
  </si>
  <si>
    <t>Thermistor interface design process by Jonathan Valvano</t>
  </si>
  <si>
    <t>R(kΩ)</t>
  </si>
  <si>
    <t>T(˚C)</t>
  </si>
  <si>
    <t>First Point=</t>
  </si>
  <si>
    <t>Second Point=</t>
  </si>
  <si>
    <t>T=1/(H0+H1ln(R))-273.15</t>
  </si>
  <si>
    <t>1/(T+273.15)=H0+H1ln(R)</t>
  </si>
  <si>
    <t>H1=</t>
  </si>
  <si>
    <t>R=R0exp(b/(T+273.15))</t>
  </si>
  <si>
    <t>ln(R)=ln(R0)+(b/(T+273.15))</t>
  </si>
  <si>
    <t>H0=</t>
  </si>
  <si>
    <t>x=ln(R)</t>
  </si>
  <si>
    <t>y=1/(T+273.15)</t>
  </si>
  <si>
    <t>ln(R)/b-ln(R0)/b=1/(T+273.15)</t>
  </si>
  <si>
    <t>R0 = exp(-H0/H1)=</t>
  </si>
  <si>
    <t>H0=-ln(R)/b</t>
  </si>
  <si>
    <t>b=1/H1=</t>
  </si>
  <si>
    <t>H1=1/b</t>
  </si>
  <si>
    <t>Embedded Systems. Real-Time Interfacing to ARM Cortex M Microcontrollers</t>
  </si>
  <si>
    <t>See Sections 10.2.7 and 10.6</t>
  </si>
  <si>
    <t>Dissipation Constant</t>
  </si>
  <si>
    <t>2) Define ADC precision, ADC max, fixed-point format</t>
  </si>
  <si>
    <t>D(mW/˚C)=</t>
  </si>
  <si>
    <t>ADC</t>
  </si>
  <si>
    <t>bits</t>
  </si>
  <si>
    <t>Self-heat error is ∆T=P/D</t>
  </si>
  <si>
    <t>ADCmax</t>
  </si>
  <si>
    <t>alternatives</t>
  </si>
  <si>
    <t>ADCmax</t>
  </si>
  <si>
    <t>V</t>
  </si>
  <si>
    <t>fixed-point</t>
  </si>
  <si>
    <t>C</t>
  </si>
  <si>
    <t>3) Decide the values of Vref, R1, R2, Tmin, and Tmax</t>
  </si>
  <si>
    <t>V1 (V)</t>
  </si>
  <si>
    <t>R1(kΩ)=</t>
  </si>
  <si>
    <t>R2 (kΩ)=</t>
  </si>
  <si>
    <t>R3 (kΩ)=</t>
  </si>
  <si>
    <t>V3(V)=</t>
  </si>
  <si>
    <t>4) Build instrumentation amp using INA122 or equivalent (e.g., AD627)</t>
  </si>
  <si>
    <t>Desired Gain=</t>
  </si>
  <si>
    <t>INA122</t>
  </si>
  <si>
    <t>AD623</t>
  </si>
  <si>
    <t>desired Rg</t>
  </si>
  <si>
    <t>kΩ</t>
  </si>
  <si>
    <t>Actual Rg</t>
  </si>
  <si>
    <t>kΩ</t>
  </si>
  <si>
    <t>Gain w/actual</t>
  </si>
  <si>
    <t>5+200k/Rg</t>
  </si>
  <si>
    <t>1+100k/Rg</t>
  </si>
  <si>
    <t>choose gain</t>
  </si>
  <si>
    <t>other</t>
  </si>
  <si>
    <t>Desired gain</t>
  </si>
  <si>
    <t>AD627</t>
  </si>
  <si>
    <t>AD623</t>
  </si>
  <si>
    <t>&lt;=    set 1 to select,             this gain is used=&gt;</t>
  </si>
  <si>
    <t>T (°C)</t>
  </si>
  <si>
    <t>RT (kΩ)</t>
  </si>
  <si>
    <t>V2 (V)</t>
  </si>
  <si>
    <t>V2-V3 (V)</t>
  </si>
  <si>
    <t>Vs (V)</t>
  </si>
  <si>
    <t>ADC</t>
  </si>
  <si>
    <t>T (fixed)</t>
  </si>
  <si>
    <t>Power (mW)</t>
  </si>
  <si>
    <t>∆T=P/D</t>
  </si>
  <si>
    <t>RT (Ω)</t>
  </si>
  <si>
    <t>5) Copy red and blue data into software</t>
  </si>
  <si>
    <t>To determine resolution we work backwards, starting with the ADC</t>
  </si>
  <si>
    <t>resolution</t>
  </si>
  <si>
    <t>resolution</t>
  </si>
  <si>
    <t>ADC</t>
  </si>
  <si>
    <t>Vs (V)</t>
  </si>
  <si>
    <t>V2-V3 (V)</t>
  </si>
  <si>
    <t>V2 (V)</t>
  </si>
  <si>
    <t>RT (kΩ)</t>
  </si>
  <si>
    <t>T (°C)</t>
  </si>
  <si>
    <t>∆T (˚C)</t>
  </si>
  <si>
    <t>∆R (W)</t>
  </si>
  <si>
    <t>1) Enter two-point calibration data in cells B3,C3 B4,C4</t>
  </si>
  <si>
    <t>2) Set ADC bits (B13), Max ADC voltage (B15), fixed-point format (B16)</t>
  </si>
  <si>
    <t>3) Choose temperature range in cells B58, B108</t>
  </si>
  <si>
    <t>    Choose Vref to drive the bridge, B19</t>
  </si>
  <si>
    <t>    Choose as small an R1 as possible to limit self-heating error, B20</t>
  </si>
  <si>
    <t>    Select R2 just less than the thermistor resistance at maximum temperature, B21</t>
  </si>
  <si>
    <t>4) Build an instrumentation amp (w/AD627 or w/AD623) with a gain close to, but less than needed (cell B25)</t>
  </si>
  <si>
    <t>     Enter the actual gain of instrumentation amp, set 0 or 1 in cells A34,B34,C34,D34</t>
  </si>
  <si>
    <t>5) Copy red and blue data (cells A115:A126) into 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</si>
</sst>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#,##0.000"/>
    <numFmt numFmtId="166" formatCode="0.0000"/>
    <numFmt numFmtId="167" formatCode="0.0"/>
  </numFmts>
  <fonts count="13">
    <font>
      <sz val="10.0"/>
      <name val="Arial"/>
    </font>
    <font>
      <sz val="9.0"/>
      <name val="Geneva"/>
    </font>
    <font>
      <b/>
      <sz val="9.0"/>
      <name val="Geneva"/>
    </font>
    <font>
      <b/>
      <sz val="9.0"/>
      <color rgb="FF000090"/>
      <name val="Geneva"/>
    </font>
    <font>
      <sz val="9.0"/>
      <color rgb="FF000000"/>
      <name val="Geneva"/>
    </font>
    <font>
      <sz val="12.0"/>
      <name val="Times New Roman"/>
    </font>
    <font>
      <sz val="12.0"/>
      <name val="Symbol"/>
    </font>
    <font>
      <i/>
      <sz val="9.0"/>
      <color rgb="FFDD0806"/>
      <name val="Geneva"/>
    </font>
    <font>
      <i/>
      <sz val="9.0"/>
      <name val="Geneva"/>
    </font>
    <font>
      <b/>
      <sz val="9.0"/>
      <color rgb="FF0000D4"/>
      <name val="Geneva"/>
    </font>
    <font>
      <b/>
      <sz val="9.0"/>
      <color rgb="FFDD0806"/>
      <name val="Geneva"/>
    </font>
    <font>
      <b/>
      <sz val="9.0"/>
      <color rgb="FFDD0806"/>
      <name val="Courier New"/>
    </font>
    <font>
      <b/>
      <sz val="9.0"/>
      <color rgb="FF3366FF"/>
      <name val="Courier New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9">
    <xf fillId="0" numFmtId="0" borderId="0" fontId="0"/>
    <xf fillId="0" xfId="0" numFmtId="0" borderId="1" applyFont="1" fontId="1"/>
    <xf fillId="0" xfId="0" numFmtId="0" borderId="1" applyFont="1" fontId="2"/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  <xf applyAlignment="1" fillId="0" xfId="0" numFmtId="0" borderId="1" applyFont="1" fontId="3">
      <alignment horizontal="center"/>
    </xf>
    <xf fillId="0" xfId="0" numFmtId="0" borderId="1" applyFont="1" fontId="1"/>
    <xf fillId="0" xfId="0" numFmtId="0" borderId="1" applyFont="1" fontId="4"/>
    <xf fillId="0" xfId="0" numFmtId="0" borderId="1" applyFont="1" fontId="3"/>
    <xf fillId="0" xfId="0" numFmtId="0" borderId="1" applyFont="1" fontId="5"/>
    <xf applyAlignment="1" fillId="0" xfId="0" numFmtId="0" borderId="1" applyFont="1" fontId="6">
      <alignment horizontal="right"/>
    </xf>
    <xf applyAlignment="1" fillId="0" xfId="0" numFmtId="0" borderId="1" applyFont="1" fontId="7">
      <alignment horizontal="left"/>
    </xf>
    <xf applyAlignment="1" fillId="0" xfId="0" numFmtId="0" borderId="1" applyFont="1" fontId="8">
      <alignment horizontal="left"/>
    </xf>
    <xf applyAlignment="1" fillId="0" xfId="0" numFmtId="0" borderId="1" applyFont="1" fontId="1">
      <alignment horizontal="left"/>
    </xf>
    <xf fillId="0" xfId="0" numFmtId="0" borderId="1" applyFont="1" fontId="9"/>
    <xf fillId="0" xfId="0" numFmtId="164" borderId="1" applyFont="1" fontId="1" applyNumberFormat="1"/>
    <xf applyAlignment="1" fillId="0" xfId="0" numFmtId="0" borderId="1" applyFont="1" fontId="3">
      <alignment/>
    </xf>
    <xf applyAlignment="1" fillId="0" xfId="0" numFmtId="0" borderId="1" applyFont="1" fontId="9">
      <alignment/>
    </xf>
    <xf fillId="0" xfId="0" numFmtId="2" borderId="1" applyFont="1" fontId="4" applyNumberFormat="1"/>
    <xf applyAlignment="1" fillId="0" xfId="0" numFmtId="2" borderId="1" applyFont="1" fontId="1" applyNumberFormat="1">
      <alignment horizontal="center"/>
    </xf>
    <xf applyAlignment="1" fillId="0" xfId="0" numFmtId="11" borderId="1" applyFont="1" fontId="3" applyNumberFormat="1">
      <alignment horizontal="center"/>
    </xf>
    <xf applyAlignment="1" fillId="0" xfId="0" numFmtId="0" borderId="1" applyFont="1" fontId="3">
      <alignment horizontal="center"/>
    </xf>
    <xf applyAlignment="1" fillId="0" xfId="0" numFmtId="0" borderId="1" applyFont="1" fontId="4">
      <alignment horizontal="right"/>
    </xf>
    <xf fillId="0" xfId="0" numFmtId="164" borderId="1" applyFont="1" fontId="4" applyNumberFormat="1"/>
    <xf applyAlignment="1" fillId="0" xfId="0" numFmtId="0" borderId="1" applyFont="1" fontId="4">
      <alignment horizontal="center"/>
    </xf>
    <xf applyAlignment="1" fillId="0" xfId="0" numFmtId="164" borderId="1" applyFont="1" fontId="4" applyNumberFormat="1">
      <alignment horizontal="center"/>
    </xf>
    <xf applyAlignment="1" fillId="0" xfId="0" numFmtId="1" borderId="1" applyFont="1" fontId="3" applyNumberFormat="1">
      <alignment horizontal="center"/>
    </xf>
    <xf applyAlignment="1" fillId="0" xfId="0" numFmtId="1" borderId="1" applyFont="1" fontId="3" applyNumberFormat="1">
      <alignment horizontal="center"/>
    </xf>
    <xf applyAlignment="1" fillId="0" xfId="0" numFmtId="2" borderId="1" applyFont="1" fontId="1" applyNumberFormat="1">
      <alignment horizontal="left"/>
    </xf>
    <xf fillId="0" xfId="0" numFmtId="164" borderId="1" applyFont="1" fontId="3" applyNumberFormat="1"/>
    <xf applyAlignment="1" fillId="0" xfId="0" numFmtId="0" borderId="1" applyFont="1" fontId="10">
      <alignment horizontal="center"/>
    </xf>
    <xf applyAlignment="1" fillId="0" xfId="0" numFmtId="164" borderId="1" applyFont="1" fontId="1" applyNumberFormat="1">
      <alignment horizontal="center"/>
    </xf>
    <xf applyAlignment="1" fillId="0" xfId="0" numFmtId="165" borderId="1" applyFont="1" fontId="1" applyNumberFormat="1">
      <alignment horizontal="center"/>
    </xf>
    <xf applyAlignment="1" fillId="0" xfId="0" numFmtId="166" borderId="1" applyFont="1" fontId="1" applyNumberFormat="1">
      <alignment horizontal="center"/>
    </xf>
    <xf applyAlignment="1" fillId="0" xfId="0" numFmtId="1" borderId="1" applyFont="1" fontId="10" applyNumberFormat="1">
      <alignment horizontal="center"/>
    </xf>
    <xf applyAlignment="1" fillId="0" xfId="0" numFmtId="167" borderId="1" applyFont="1" fontId="1" applyNumberFormat="1">
      <alignment horizontal="center"/>
    </xf>
    <xf fillId="0" xfId="0" numFmtId="0" borderId="1" applyFont="1" fontId="11"/>
    <xf fillId="0" xfId="0" numFmtId="0" borderId="1" applyFont="1" fontId="12"/>
    <xf fillId="0" xfId="0" numFmtId="167" borderId="1" applyFont="1" fontId="1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Sheet1!$H$57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Sheet1!$G$58:$G$108</c:f>
            </c:numRef>
          </c:xVal>
          <c:yVal>
            <c:numRef>
              <c:f>Sheet1!$H$58:$H$108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44490"/>
        <c:axId val="567375199"/>
      </c:scatterChart>
      <c:valAx>
        <c:axId val="1390044490"/>
        <c:scaling>
          <c:orientation val="minMax"/>
        </c:scaling>
        <c:delete val="0"/>
        <c:axPos val="b"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67375199"/>
      </c:valAx>
      <c:valAx>
        <c:axId val="567375199"/>
        <c:scaling>
          <c:orientation val="minMax"/>
        </c:scaling>
        <c:delete val="0"/>
        <c:axPos val="l"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9004449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Sheet1!$C$57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Sheet1!$B$58:$B$108</c:f>
            </c:numRef>
          </c:xVal>
          <c:yVal>
            <c:numRef>
              <c:f>Sheet1!$C$58:$C$108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90855"/>
        <c:axId val="1486844940"/>
      </c:scatterChart>
      <c:valAx>
        <c:axId val="1601490855"/>
        <c:scaling>
          <c:orientation val="minMax"/>
        </c:scaling>
        <c:delete val="0"/>
        <c:axPos val="b"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86844940"/>
      </c:valAx>
      <c:valAx>
        <c:axId val="1486844940"/>
        <c:scaling>
          <c:orientation val="minMax"/>
        </c:scaling>
        <c:delete val="0"/>
        <c:axPos val="l"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60149085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038850" x="95250"/>
    <xdr:ext cy="3095625" cx="53625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y="5895975" x="6248400"/>
    <xdr:ext cy="2743200" cx="456247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5.71"/>
    <col min="2" customWidth="1" max="2" width="10.29"/>
    <col min="3" customWidth="1" max="3" width="7.43"/>
    <col min="4" customWidth="1" max="4" width="8.86"/>
    <col min="5" customWidth="1" max="5" width="10.43"/>
    <col min="6" customWidth="1" max="6" width="9.43"/>
    <col min="7" customWidth="1" max="7" width="7.43"/>
    <col min="8" customWidth="1" max="8" width="9.71"/>
    <col min="9" customWidth="1" max="9" width="9.86"/>
    <col min="10" customWidth="1" max="10" width="8.86"/>
    <col min="11" customWidth="1" max="21" width="11.43"/>
  </cols>
  <sheetData>
    <row customHeight="1" r="1" ht="12.0">
      <c t="s" s="1" r="A1">
        <v>0</v>
      </c>
      <c s="1" r="B1"/>
      <c s="1" r="C1"/>
      <c t="s" s="2" r="D1">
        <v>1</v>
      </c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</row>
    <row customHeight="1" r="2" ht="12.0">
      <c s="1" r="A2"/>
      <c t="s" s="3" r="B2">
        <v>2</v>
      </c>
      <c t="s" s="3" r="C2">
        <v>3</v>
      </c>
      <c s="1" r="D2"/>
      <c s="1" r="E2"/>
      <c s="1" r="F2"/>
      <c s="1" r="G2"/>
      <c s="1" r="H2"/>
      <c s="1" r="I2"/>
      <c s="1" r="J2"/>
      <c s="1" r="K2"/>
      <c s="1" r="L2"/>
      <c s="1" r="M2"/>
      <c s="1" r="N2"/>
      <c s="1" r="O2"/>
      <c s="1" r="P2"/>
      <c s="1" r="Q2"/>
      <c s="1" r="R2"/>
      <c s="1" r="S2"/>
      <c s="1" r="T2"/>
      <c s="1" r="U2"/>
    </row>
    <row customHeight="1" r="3" ht="12.0">
      <c t="s" s="4" r="A3">
        <v>4</v>
      </c>
      <c s="5" r="B3">
        <v>109.5</v>
      </c>
      <c s="5" r="C3">
        <v>21.0</v>
      </c>
      <c s="1" r="D3"/>
      <c s="1" r="E3"/>
      <c s="1" r="F3"/>
      <c s="1" r="G3"/>
      <c s="1" r="H3"/>
      <c s="1" r="I3"/>
      <c s="1" r="J3"/>
      <c s="1" r="K3"/>
      <c s="1" r="L3"/>
      <c s="1" r="M3"/>
      <c s="1" r="N3"/>
      <c s="1" r="O3"/>
      <c s="1" r="P3"/>
      <c s="1" r="Q3"/>
      <c s="1" r="R3"/>
      <c s="1" r="S3"/>
      <c s="1" r="T3"/>
      <c s="1" r="U3"/>
    </row>
    <row customHeight="1" r="4" ht="12.0">
      <c t="s" s="4" r="A4">
        <v>5</v>
      </c>
      <c s="5" r="B4">
        <v>63.0</v>
      </c>
      <c s="5" r="C4">
        <v>35.0</v>
      </c>
      <c s="1" r="D4"/>
      <c t="s" s="6" r="E4">
        <v>6</v>
      </c>
      <c s="6" r="F4"/>
      <c s="6" r="G4"/>
      <c t="s" s="6" r="H4">
        <v>7</v>
      </c>
      <c s="1" r="I4"/>
      <c s="1" r="J4"/>
      <c s="1" r="K4"/>
      <c s="1" r="L4"/>
      <c s="1" r="M4"/>
      <c s="1" r="N4"/>
      <c s="1" r="O4"/>
      <c s="1" r="P4"/>
      <c s="1" r="Q4"/>
      <c s="1" r="R4"/>
      <c s="1" r="S4"/>
      <c s="1" r="T4"/>
      <c s="1" r="U4"/>
    </row>
    <row customHeight="1" r="5" ht="12.0">
      <c t="s" s="4" r="A5">
        <v>8</v>
      </c>
      <c t="str" s="7" r="B5">
        <f>(F7-F8)/(E7-E8)</f>
        <v>0.0002794068004</v>
      </c>
      <c s="8" r="C5"/>
      <c s="1" r="D5"/>
      <c t="s" s="6" r="E5">
        <v>9</v>
      </c>
      <c s="6" r="F5"/>
      <c s="6" r="G5"/>
      <c t="s" s="6" r="H5">
        <v>10</v>
      </c>
      <c s="1" r="I5"/>
      <c s="1" r="J5"/>
      <c s="1" r="K5"/>
      <c s="1" r="L5"/>
      <c s="1" r="M5"/>
      <c s="1" r="N5"/>
      <c s="1" r="O5"/>
      <c s="1" r="P5"/>
      <c s="1" r="Q5"/>
      <c s="1" r="R5"/>
      <c s="1" r="S5"/>
      <c s="1" r="T5"/>
      <c s="1" r="U5"/>
    </row>
    <row customHeight="1" r="6" ht="12.0">
      <c t="s" s="4" r="A6">
        <v>11</v>
      </c>
      <c t="str" s="7" r="B6">
        <f>F7-B5*E7</f>
        <v>0.002087552788</v>
      </c>
      <c s="8" r="C6"/>
      <c s="1" r="D6"/>
      <c t="s" s="6" r="E6">
        <v>12</v>
      </c>
      <c t="s" s="6" r="F6">
        <v>13</v>
      </c>
      <c s="6" r="G6"/>
      <c t="s" s="6" r="H6">
        <v>14</v>
      </c>
      <c s="1" r="I6"/>
      <c s="1" r="J6"/>
      <c s="1" r="K6"/>
      <c s="1" r="L6"/>
      <c s="1" r="M6"/>
      <c s="1" r="N6"/>
      <c s="1" r="O6"/>
      <c s="1" r="P6"/>
      <c s="1" r="Q6"/>
      <c s="1" r="R6"/>
      <c s="1" r="S6"/>
      <c s="1" r="T6"/>
      <c s="1" r="U6"/>
    </row>
    <row customHeight="1" r="7" ht="15.75">
      <c t="s" s="4" r="A7">
        <v>15</v>
      </c>
      <c t="str" s="7" r="B7">
        <f>EXP(-B6/B5)</f>
        <v>0.0005691455813</v>
      </c>
      <c s="8" r="C7"/>
      <c s="1" r="D7"/>
      <c t="str" s="6" r="E7">
        <f ref="E7:E8" t="shared" si="1">LN(B3)</f>
        <v>4.695924549</v>
      </c>
      <c t="str" s="6" r="F7">
        <f ref="F7:F8" t="shared" si="2">1/(C3+273.15)</f>
        <v>0.003399626041</v>
      </c>
      <c s="6" r="G7"/>
      <c t="s" s="6" r="H7">
        <v>16</v>
      </c>
      <c s="1" r="I7"/>
      <c s="1" r="J7"/>
      <c s="1" r="K7"/>
      <c s="9" r="L7"/>
      <c s="1" r="M7"/>
      <c s="1" r="N7"/>
      <c s="1" r="O7"/>
      <c s="1" r="P7"/>
      <c s="1" r="Q7"/>
      <c s="1" r="R7"/>
      <c s="1" r="S7"/>
      <c s="1" r="T7"/>
      <c s="1" r="U7"/>
    </row>
    <row customHeight="1" r="8" ht="15.75">
      <c t="s" s="10" r="A8">
        <v>17</v>
      </c>
      <c t="str" s="1" r="B8">
        <f>1/B5</f>
        <v>3579.010957</v>
      </c>
      <c s="1" r="C8"/>
      <c s="1" r="D8"/>
      <c t="str" s="6" r="E8">
        <f t="shared" si="1"/>
        <v>4.143134726</v>
      </c>
      <c t="str" s="6" r="F8">
        <f t="shared" si="2"/>
        <v>0.003245172805</v>
      </c>
      <c s="6" r="G8"/>
      <c t="s" s="6" r="H8">
        <v>18</v>
      </c>
      <c s="1" r="I8"/>
      <c s="1" r="J8"/>
      <c s="1" r="K8"/>
      <c s="9" r="L8"/>
      <c s="1" r="M8"/>
      <c s="1" r="N8"/>
      <c s="1" r="O8"/>
      <c s="1" r="P8"/>
      <c s="1" r="Q8"/>
      <c s="1" r="R8"/>
      <c s="1" r="S8"/>
      <c s="1" r="T8"/>
      <c s="1" r="U8"/>
    </row>
    <row customHeight="1" r="9" ht="15.75">
      <c t="s" s="9" r="A9">
        <v>19</v>
      </c>
      <c s="1" r="B9"/>
      <c s="1" r="C9"/>
      <c s="1" r="D9"/>
      <c s="1" r="E9"/>
      <c s="1" r="F9"/>
      <c s="1" r="G9"/>
      <c s="1" r="H9"/>
      <c s="1" r="I9"/>
      <c s="1" r="J9"/>
      <c s="1" r="K9"/>
      <c s="9" r="L9"/>
      <c s="1" r="M9"/>
      <c s="1" r="N9"/>
      <c s="1" r="O9"/>
      <c s="1" r="P9"/>
      <c s="1" r="Q9"/>
      <c s="1" r="R9"/>
      <c s="1" r="S9"/>
      <c s="1" r="T9"/>
      <c s="1" r="U9"/>
    </row>
    <row customHeight="1" r="10" ht="15.75">
      <c t="s" s="9" r="A10">
        <v>20</v>
      </c>
      <c s="11" r="B10"/>
      <c s="12" r="C10"/>
      <c s="1" r="D10"/>
      <c s="1" r="E10"/>
      <c s="1" r="F10"/>
      <c s="1" r="G10"/>
      <c s="1" r="H10"/>
      <c s="1" r="I10"/>
      <c s="1" r="J10"/>
      <c s="1" r="K10"/>
      <c s="9" r="L10"/>
      <c s="1" r="M10"/>
      <c s="1" r="N10"/>
      <c s="1" r="O10"/>
      <c s="1" r="P10"/>
      <c s="1" r="Q10"/>
      <c s="1" r="R10"/>
      <c s="1" r="S10"/>
      <c s="1" r="T10"/>
      <c s="1" r="U10"/>
    </row>
    <row customHeight="1" r="11" ht="15.75">
      <c s="1" r="A11"/>
      <c s="1" r="B11"/>
      <c s="1" r="C11"/>
      <c s="1" r="D11"/>
      <c s="1" r="E11"/>
      <c t="s" s="13" r="F11">
        <v>21</v>
      </c>
      <c s="1" r="G11"/>
      <c s="1" r="H11"/>
      <c s="1" r="I11"/>
      <c s="1" r="J11"/>
      <c s="1" r="K11"/>
      <c s="9" r="L11"/>
      <c s="1" r="M11"/>
      <c s="1" r="N11"/>
      <c s="1" r="O11"/>
      <c s="1" r="P11"/>
      <c s="1" r="Q11"/>
      <c s="1" r="R11"/>
      <c s="1" r="S11"/>
      <c s="1" r="T11"/>
      <c s="1" r="U11"/>
    </row>
    <row customHeight="1" r="12" ht="15.75">
      <c t="s" s="1" r="A12">
        <v>22</v>
      </c>
      <c s="1" r="B12"/>
      <c s="1" r="C12"/>
      <c s="1" r="D12"/>
      <c s="1" r="E12"/>
      <c t="s" s="4" r="F12">
        <v>23</v>
      </c>
      <c s="14" r="G12">
        <v>2.5</v>
      </c>
      <c s="1" r="H12"/>
      <c s="1" r="I12"/>
      <c s="1" r="J12"/>
      <c s="1" r="K12"/>
      <c s="9" r="L12"/>
      <c s="15" r="M12"/>
      <c s="1" r="N12"/>
      <c s="1" r="O12"/>
      <c s="1" r="P12"/>
      <c s="1" r="Q12"/>
      <c s="1" r="R12"/>
      <c s="1" r="S12"/>
      <c s="1" r="T12"/>
      <c s="1" r="U12"/>
    </row>
    <row customHeight="1" r="13" ht="15.75">
      <c t="s" s="4" r="A13">
        <v>24</v>
      </c>
      <c s="8" r="B13">
        <v>12.0</v>
      </c>
      <c t="s" s="1" r="C13">
        <v>25</v>
      </c>
      <c s="1" r="D13"/>
      <c s="1" r="E13"/>
      <c t="s" s="13" r="F13">
        <v>26</v>
      </c>
      <c s="14" r="G13"/>
      <c s="1" r="H13"/>
      <c s="1" r="I13"/>
      <c s="1" r="J13"/>
      <c s="1" r="K13"/>
      <c s="9" r="L13"/>
      <c s="15" r="M13"/>
      <c s="1" r="N13"/>
      <c s="1" r="O13"/>
      <c s="1" r="P13"/>
      <c s="1" r="Q13"/>
      <c s="1" r="R13"/>
      <c s="1" r="S13"/>
      <c s="1" r="T13"/>
      <c s="1" r="U13"/>
    </row>
    <row customHeight="1" r="14" ht="15.75">
      <c t="s" s="4" r="A14">
        <v>27</v>
      </c>
      <c t="str" s="1" r="B14">
        <f>POWER(2,B13)-1</f>
        <v>4095</v>
      </c>
      <c t="s" s="1" r="C14">
        <v>28</v>
      </c>
      <c s="1" r="D14"/>
      <c s="1" r="E14"/>
      <c s="1" r="F14"/>
      <c s="14" r="G14"/>
      <c s="1" r="H14"/>
      <c s="1" r="I14"/>
      <c s="1" r="J14"/>
      <c s="1" r="K14"/>
      <c s="9" r="L14"/>
      <c s="15" r="M14"/>
      <c s="1" r="N14"/>
      <c s="1" r="O14"/>
      <c s="1" r="P14"/>
      <c s="1" r="Q14"/>
      <c s="1" r="R14"/>
      <c s="1" r="S14"/>
      <c s="1" r="T14"/>
      <c s="1" r="U14"/>
    </row>
    <row customHeight="1" r="15" ht="15.75">
      <c t="s" s="4" r="A15">
        <v>29</v>
      </c>
      <c s="8" r="B15">
        <v>3.3</v>
      </c>
      <c t="s" s="1" r="C15">
        <v>30</v>
      </c>
      <c s="1" r="D15"/>
      <c s="1" r="E15"/>
      <c s="13" r="F15"/>
      <c s="1" r="G15"/>
      <c s="1" r="H15"/>
      <c s="1" r="I15"/>
      <c s="1" r="J15"/>
      <c s="1" r="K15"/>
      <c s="9" r="L15"/>
      <c s="15" r="M15"/>
      <c s="1" r="N15"/>
      <c s="1" r="O15"/>
      <c s="1" r="P15"/>
      <c s="1" r="Q15"/>
      <c s="1" r="R15"/>
      <c s="1" r="S15"/>
      <c s="1" r="T15"/>
      <c s="1" r="U15"/>
    </row>
    <row customHeight="1" r="16" ht="15.75">
      <c t="s" s="1" r="A16">
        <v>31</v>
      </c>
      <c s="8" r="B16">
        <v>0.01</v>
      </c>
      <c t="s" s="1" r="C16">
        <v>32</v>
      </c>
      <c s="1" r="D16"/>
      <c s="1" r="E16"/>
      <c s="1" r="F16"/>
      <c s="1" r="G16"/>
      <c s="1" r="H16"/>
      <c s="1" r="I16"/>
      <c s="1" r="J16"/>
      <c s="1" r="K16"/>
      <c s="9" r="L16"/>
      <c s="15" r="M16"/>
      <c s="1" r="N16"/>
      <c s="1" r="O16"/>
      <c s="1" r="P16"/>
      <c s="1" r="Q16"/>
      <c s="1" r="R16"/>
      <c s="1" r="S16"/>
      <c s="1" r="T16"/>
      <c s="1" r="U16"/>
    </row>
    <row customHeight="1" r="17" ht="15.7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9" r="L17"/>
      <c s="1" r="M17"/>
      <c s="1" r="N17"/>
      <c s="1" r="O17"/>
      <c s="1" r="P17"/>
      <c s="1" r="Q17"/>
      <c s="1" r="R17"/>
      <c s="1" r="S17"/>
      <c s="1" r="T17"/>
      <c s="1" r="U17"/>
    </row>
    <row customHeight="1" r="18" ht="15.75">
      <c t="s" s="1" r="A18">
        <v>33</v>
      </c>
      <c s="1" r="B18"/>
      <c s="1" r="C18"/>
      <c s="1" r="D18"/>
      <c s="1" r="E18"/>
      <c s="1" r="F18"/>
      <c s="1" r="G18"/>
      <c s="1" r="H18"/>
      <c s="1" r="I18"/>
      <c s="1" r="J18"/>
      <c s="1" r="K18"/>
      <c s="9" r="L18"/>
      <c s="1" r="M18"/>
      <c s="1" r="N18"/>
      <c s="1" r="O18"/>
      <c s="1" r="P18"/>
      <c s="1" r="Q18"/>
      <c s="1" r="R18"/>
      <c s="1" r="S18"/>
      <c s="1" r="T18"/>
      <c s="1" r="U18"/>
    </row>
    <row customHeight="1" r="19" ht="15.75">
      <c t="s" s="4" r="A19">
        <v>34</v>
      </c>
      <c s="16" r="B19">
        <v>2.5</v>
      </c>
      <c s="1" r="C19"/>
      <c s="1" r="D19"/>
      <c s="1" r="E19"/>
      <c s="1" r="F19"/>
      <c s="1" r="G19"/>
      <c s="1" r="H19"/>
      <c s="1" r="I19"/>
      <c s="1" r="J19"/>
      <c s="1" r="K19"/>
      <c s="9" r="L19"/>
      <c s="1" r="M19"/>
      <c s="1" r="N19"/>
      <c s="1" r="O19"/>
      <c s="1" r="P19"/>
      <c s="1" r="Q19"/>
      <c s="1" r="R19"/>
      <c s="1" r="S19"/>
      <c s="1" r="T19"/>
      <c s="1" r="U19"/>
    </row>
    <row customHeight="1" r="20" ht="15.75">
      <c t="s" s="4" r="A20">
        <v>35</v>
      </c>
      <c s="8" r="B20">
        <v>200.0</v>
      </c>
      <c s="1" r="C20"/>
      <c t="s" s="4" r="D20">
        <v>36</v>
      </c>
      <c s="14" r="E20">
        <v>200.0</v>
      </c>
      <c s="1" r="F20"/>
      <c s="1" r="G20"/>
      <c s="1" r="H20"/>
      <c s="1" r="I20"/>
      <c s="1" r="J20"/>
      <c s="1" r="K20"/>
      <c s="9" r="L20"/>
      <c s="1" r="M20"/>
      <c s="1" r="N20"/>
      <c s="1" r="O20"/>
      <c s="1" r="P20"/>
      <c s="1" r="Q20"/>
      <c s="1" r="R20"/>
      <c s="1" r="S20"/>
      <c s="1" r="T20"/>
      <c s="1" r="U20"/>
    </row>
    <row customHeight="1" r="21" ht="12.0">
      <c s="4" r="A21"/>
      <c s="8" r="B21"/>
      <c s="1" r="C21"/>
      <c t="s" s="4" r="D21">
        <v>37</v>
      </c>
      <c s="17" r="E21">
        <v>60.0</v>
      </c>
      <c s="1" r="F21"/>
      <c s="1" r="G21"/>
      <c s="1" r="H21"/>
      <c s="1" r="I21"/>
      <c s="1" r="J21"/>
      <c s="1" r="K21"/>
      <c s="1" r="L21"/>
      <c s="1" r="M21"/>
      <c s="1" r="N21"/>
      <c s="1" r="O21"/>
      <c s="1" r="P21"/>
      <c s="1" r="Q21"/>
      <c s="1" r="R21"/>
      <c s="1" r="S21"/>
      <c s="1" r="T21"/>
      <c s="1" r="U21"/>
    </row>
    <row customHeight="1" r="22" ht="12.0">
      <c t="s" s="4" r="A22">
        <v>38</v>
      </c>
      <c t="str" s="15" r="B22">
        <f>B19*E21/(E20+E21)</f>
        <v>0.577</v>
      </c>
      <c s="1" r="C22"/>
      <c s="1" r="D22"/>
      <c s="1" r="E22"/>
      <c s="1" r="F22"/>
      <c s="1" r="G22"/>
      <c s="1" r="H22"/>
      <c s="1" r="I22"/>
      <c s="1" r="J22"/>
      <c s="1" r="K22"/>
      <c s="1" r="L22"/>
      <c s="1" r="M22"/>
      <c s="1" r="N22"/>
      <c s="1" r="O22"/>
      <c s="1" r="P22"/>
      <c s="1" r="Q22"/>
      <c s="1" r="R22"/>
      <c s="1" r="S22"/>
      <c s="1" r="T22"/>
      <c s="1" r="U22"/>
    </row>
    <row customHeight="1" r="23" ht="12.0">
      <c s="1" r="A23"/>
      <c s="15" r="B23"/>
      <c s="1" r="C23"/>
      <c s="1" r="D23"/>
      <c s="1" r="E23"/>
      <c s="1" r="F23"/>
      <c s="8" r="G23"/>
      <c s="1" r="H23"/>
      <c s="1" r="I23"/>
      <c s="1" r="J23"/>
      <c s="1" r="K23"/>
      <c s="1" r="L23"/>
      <c s="1" r="M23"/>
      <c s="1" r="N23"/>
      <c s="1" r="O23"/>
      <c s="1" r="P23"/>
      <c s="1" r="Q23"/>
      <c s="1" r="R23"/>
      <c s="1" r="S23"/>
      <c s="1" r="T23"/>
      <c s="1" r="U23"/>
    </row>
    <row customHeight="1" r="24" ht="12.0">
      <c t="s" s="1" r="A24">
        <v>39</v>
      </c>
      <c s="15" r="B24"/>
      <c s="1" r="C24"/>
      <c s="1" r="D24"/>
      <c s="1" r="E24"/>
      <c s="1" r="F24"/>
      <c s="8" r="G24"/>
      <c s="1" r="H24"/>
      <c s="1" r="I24"/>
      <c s="1" r="J24"/>
      <c s="1" r="K24"/>
      <c s="1" r="L24"/>
      <c s="1" r="M24"/>
      <c s="1" r="N24"/>
      <c s="1" r="O24"/>
      <c s="1" r="P24"/>
      <c s="1" r="Q24"/>
      <c s="1" r="R24"/>
      <c s="1" r="S24"/>
      <c s="1" r="T24"/>
      <c s="1" r="U24"/>
    </row>
    <row customHeight="1" r="25" ht="12.0">
      <c t="s" s="1" r="A25">
        <v>40</v>
      </c>
      <c t="str" s="18" r="B25">
        <f>B15/E58</f>
        <v>7.22</v>
      </c>
      <c s="1" r="C25"/>
      <c s="1" r="D25"/>
      <c s="1" r="E25"/>
      <c s="1" r="F25"/>
      <c s="8" r="G25"/>
      <c s="1" r="H25"/>
      <c s="1" r="I25"/>
      <c s="1" r="J25"/>
      <c s="1" r="K25"/>
      <c s="1" r="L25"/>
      <c s="1" r="M25"/>
      <c s="1" r="N25"/>
      <c s="1" r="O25"/>
      <c s="1" r="P25"/>
      <c s="1" r="Q25"/>
      <c s="1" r="R25"/>
      <c s="1" r="S25"/>
      <c s="1" r="T25"/>
      <c s="1" r="U25"/>
    </row>
    <row customHeight="1" r="26" ht="12.0">
      <c s="1" r="A26"/>
      <c t="s" s="3" r="B26">
        <v>41</v>
      </c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  <c s="1" r="O26"/>
      <c s="1" r="P26"/>
      <c s="1" r="Q26"/>
      <c s="1" r="R26"/>
      <c s="1" r="S26"/>
      <c s="1" r="T26"/>
      <c s="1" r="U26"/>
    </row>
    <row customHeight="1" r="27" ht="12.0">
      <c s="1" r="A27"/>
      <c s="3" r="B27"/>
      <c t="s" s="3" r="C27">
        <v>42</v>
      </c>
      <c s="1" r="D27"/>
      <c s="1" r="E27"/>
      <c s="1" r="F27"/>
      <c s="1" r="G27"/>
      <c s="1" r="H27"/>
      <c s="1" r="I27"/>
      <c s="1" r="J27"/>
      <c s="1" r="K27"/>
      <c s="1" r="L27"/>
      <c s="1" r="M27"/>
      <c s="1" r="N27"/>
      <c s="1" r="O27"/>
      <c s="1" r="P27"/>
      <c s="1" r="Q27"/>
      <c s="1" r="R27"/>
      <c s="1" r="S27"/>
      <c s="1" r="T27"/>
      <c s="1" r="U27"/>
    </row>
    <row customHeight="1" r="28" ht="12.0">
      <c t="s" s="4" r="A28">
        <v>43</v>
      </c>
      <c t="str" s="19" r="B28">
        <f>200/($B$25-5)</f>
        <v>90.12</v>
      </c>
      <c t="str" s="19" r="C28">
        <f>100/($B$25-1)</f>
        <v>16.08</v>
      </c>
      <c t="s" s="13" r="D28">
        <v>44</v>
      </c>
      <c s="1" r="E28"/>
      <c s="1" r="F28"/>
      <c s="1" r="G28"/>
      <c s="1" r="H28"/>
      <c s="1" r="I28"/>
      <c s="1" r="J28"/>
      <c s="1" r="K28"/>
      <c s="1" r="L28"/>
      <c s="1" r="M28"/>
      <c s="1" r="N28"/>
      <c s="1" r="O28"/>
      <c s="1" r="P28"/>
      <c s="1" r="Q28"/>
      <c s="1" r="R28"/>
      <c s="1" r="S28"/>
      <c s="1" r="T28"/>
      <c s="1" r="U28"/>
    </row>
    <row customHeight="1" r="29" ht="12.0">
      <c t="s" s="4" r="A29">
        <v>45</v>
      </c>
      <c s="20" r="B29">
        <v>100.0</v>
      </c>
      <c s="21" r="C29">
        <v>15.0</v>
      </c>
      <c t="s" s="13" r="D29">
        <v>46</v>
      </c>
      <c s="1" r="E29"/>
      <c s="1" r="F29"/>
      <c s="1" r="G29"/>
      <c s="1" r="H29"/>
      <c s="1" r="I29"/>
      <c s="1" r="J29"/>
      <c s="1" r="K29"/>
      <c s="1" r="L29"/>
      <c s="1" r="M29"/>
      <c s="1" r="N29"/>
      <c s="1" r="O29"/>
      <c s="1" r="P29"/>
      <c s="1" r="Q29"/>
      <c s="1" r="R29"/>
      <c s="1" r="S29"/>
      <c s="1" r="T29"/>
      <c s="1" r="U29"/>
    </row>
    <row customHeight="1" r="30" ht="12.0">
      <c t="s" s="4" r="A30">
        <v>47</v>
      </c>
      <c t="str" s="19" r="B30">
        <f>5+200/B29</f>
        <v>7.00</v>
      </c>
      <c t="str" s="19" r="C30">
        <f>1+100/C29</f>
        <v>7.67</v>
      </c>
      <c s="1" r="D30"/>
      <c s="1" r="E30"/>
      <c s="1" r="F30"/>
      <c s="1" r="G30"/>
      <c s="1" r="H30"/>
      <c s="1" r="I30"/>
      <c s="1" r="J30"/>
      <c s="1" r="K30"/>
      <c s="1" r="L30"/>
      <c s="1" r="M30"/>
      <c s="1" r="N30"/>
      <c s="1" r="O30"/>
      <c s="1" r="P30"/>
      <c s="1" r="Q30"/>
      <c s="1" r="R30"/>
      <c s="1" r="S30"/>
      <c s="1" r="T30"/>
      <c s="1" r="U30"/>
    </row>
    <row customHeight="1" r="31" ht="12.0">
      <c s="4" r="A31"/>
      <c t="s" s="3" r="B31">
        <v>48</v>
      </c>
      <c t="s" s="13" r="C31">
        <v>49</v>
      </c>
      <c s="1" r="D31"/>
      <c s="1" r="E31"/>
      <c s="1" r="F31"/>
      <c s="1" r="G31"/>
      <c s="1" r="H31"/>
      <c s="1" r="I31"/>
      <c s="1" r="J31"/>
      <c s="1" r="K31"/>
      <c s="1" r="L31"/>
      <c s="1" r="M31"/>
      <c s="1" r="N31"/>
      <c s="1" r="O31"/>
      <c s="1" r="P31"/>
      <c s="1" r="Q31"/>
      <c s="1" r="R31"/>
      <c s="1" r="S31"/>
      <c s="1" r="T31"/>
      <c s="1" r="U31"/>
    </row>
    <row customHeight="1" r="32" ht="12.0">
      <c t="s" s="22" r="A32">
        <v>50</v>
      </c>
      <c s="23" r="B32"/>
      <c s="7" r="C32"/>
      <c t="s" s="3" r="D32">
        <v>51</v>
      </c>
      <c s="1" r="E32"/>
      <c s="1" r="F32"/>
      <c s="1" r="G32"/>
      <c s="1" r="H32"/>
      <c s="1" r="I32"/>
      <c s="1" r="J32"/>
      <c s="1" r="K32"/>
      <c s="1" r="L32"/>
      <c s="1" r="M32"/>
      <c s="1" r="N32"/>
      <c s="1" r="O32"/>
      <c s="1" r="P32"/>
      <c s="1" r="Q32"/>
      <c s="1" r="R32"/>
      <c s="1" r="S32"/>
      <c s="1" r="T32"/>
      <c s="1" r="U32"/>
    </row>
    <row customHeight="1" r="33" ht="12.0">
      <c t="s" s="24" r="A33">
        <v>52</v>
      </c>
      <c t="s" s="25" r="B33">
        <v>53</v>
      </c>
      <c t="s" s="24" r="C33">
        <v>54</v>
      </c>
      <c s="21" r="D33">
        <v>20.0</v>
      </c>
      <c s="1" r="E33"/>
      <c s="1" r="F33"/>
      <c s="1" r="G33"/>
      <c s="1" r="H33"/>
      <c s="1" r="I33"/>
      <c s="1" r="J33"/>
      <c s="1" r="K33"/>
      <c s="1" r="L33"/>
      <c s="1" r="M33"/>
      <c s="1" r="N33"/>
      <c s="1" r="O33"/>
      <c s="1" r="P33"/>
      <c s="1" r="Q33"/>
      <c s="1" r="R33"/>
      <c s="1" r="S33"/>
      <c s="1" r="T33"/>
      <c s="1" r="U33"/>
    </row>
    <row customHeight="1" r="34" ht="12.0">
      <c s="26" r="A34">
        <v>0.0</v>
      </c>
      <c s="27" r="B34">
        <v>1.0</v>
      </c>
      <c s="27" r="C34">
        <v>0.0</v>
      </c>
      <c s="21" r="D34">
        <v>0.0</v>
      </c>
      <c t="s" s="1" r="E34">
        <v>55</v>
      </c>
      <c s="1" r="F34"/>
      <c s="1" r="G34"/>
      <c s="1" r="H34"/>
      <c t="str" s="28" r="I34">
        <f>A34*B25+B34*B30+C34*C30+D34*D33</f>
        <v>7.00</v>
      </c>
      <c s="1" r="J34"/>
      <c s="1" r="K34"/>
      <c s="1" r="L34"/>
      <c s="1" r="M34"/>
      <c s="1" r="N34"/>
      <c s="1" r="O34"/>
      <c s="1" r="P34"/>
      <c s="1" r="Q34"/>
      <c s="1" r="R34"/>
      <c s="1" r="S34"/>
      <c s="1" r="T34"/>
      <c s="1" r="U34"/>
    </row>
    <row customHeight="1" r="35" ht="12.0">
      <c s="1" r="A35"/>
      <c s="29" r="B35"/>
      <c s="1" r="C35"/>
      <c s="1" r="D35"/>
      <c s="1" r="E35"/>
      <c s="1" r="F35"/>
      <c s="1" r="G35"/>
      <c s="1" r="H35"/>
      <c s="1" r="I35"/>
      <c s="1" r="J35"/>
      <c s="1" r="K35"/>
      <c s="1" r="L35"/>
      <c s="1" r="M35"/>
      <c s="1" r="N35"/>
      <c s="1" r="O35"/>
      <c s="1" r="P35"/>
      <c s="1" r="Q35"/>
      <c s="1" r="R35"/>
      <c s="1" r="S35"/>
      <c s="1" r="T35"/>
      <c s="1" r="U35"/>
    </row>
    <row customHeight="1" r="36" ht="12.0">
      <c s="1" r="A36"/>
      <c s="29" r="B36"/>
      <c s="1" r="C36"/>
      <c s="1" r="D36"/>
      <c s="1" r="E36"/>
      <c s="1" r="F36"/>
      <c s="1" r="G36"/>
      <c s="1" r="H36"/>
      <c s="1" r="I36"/>
      <c s="1" r="J36"/>
      <c s="1" r="K36"/>
      <c s="1" r="L36"/>
      <c s="1" r="M36"/>
      <c s="1" r="N36"/>
      <c s="1" r="O36"/>
      <c s="1" r="P36"/>
      <c s="1" r="Q36"/>
      <c s="1" r="R36"/>
      <c s="1" r="S36"/>
      <c s="1" r="T36"/>
      <c s="1" r="U36"/>
    </row>
    <row customHeight="1" r="37" ht="12.0">
      <c s="1" r="A37"/>
      <c s="29" r="B37"/>
      <c s="1" r="C37"/>
      <c s="1" r="D37"/>
      <c s="1" r="E37"/>
      <c s="1" r="F37"/>
      <c s="1" r="G37"/>
      <c s="1" r="H37"/>
      <c s="1" r="I37"/>
      <c s="1" r="J37"/>
      <c s="1" r="K37"/>
      <c s="1" r="L37"/>
      <c s="1" r="M37"/>
      <c s="1" r="N37"/>
      <c s="1" r="O37"/>
      <c s="1" r="P37"/>
      <c s="1" r="Q37"/>
      <c s="1" r="R37"/>
      <c s="1" r="S37"/>
      <c s="1" r="T37"/>
      <c s="1" r="U37"/>
    </row>
    <row customHeight="1" r="38" ht="12.0">
      <c s="1" r="A38"/>
      <c s="29" r="B38"/>
      <c s="1" r="C38"/>
      <c s="1" r="D38"/>
      <c s="1" r="E38"/>
      <c s="1" r="F38"/>
      <c s="1" r="G38"/>
      <c s="1" r="H38"/>
      <c s="1" r="I38"/>
      <c s="1" r="J38"/>
      <c s="1" r="K38"/>
      <c s="1" r="L38"/>
      <c s="1" r="M38"/>
      <c s="1" r="N38"/>
      <c s="1" r="O38"/>
      <c s="1" r="P38"/>
      <c s="1" r="Q38"/>
      <c s="1" r="R38"/>
      <c s="1" r="S38"/>
      <c s="1" r="T38"/>
      <c s="1" r="U38"/>
    </row>
    <row customHeight="1" r="39" ht="12.0">
      <c s="1" r="A39"/>
      <c s="29" r="B39"/>
      <c s="1" r="C39"/>
      <c s="1" r="D39"/>
      <c s="1" r="E39"/>
      <c s="1" r="F39"/>
      <c s="1" r="G39"/>
      <c s="1" r="H39"/>
      <c s="1" r="I39"/>
      <c s="1" r="J39"/>
      <c s="1" r="K39"/>
      <c s="1" r="L39"/>
      <c s="1" r="M39"/>
      <c s="1" r="N39"/>
      <c s="1" r="O39"/>
      <c s="1" r="P39"/>
      <c s="1" r="Q39"/>
      <c s="1" r="R39"/>
      <c s="1" r="S39"/>
      <c s="1" r="T39"/>
      <c s="1" r="U39"/>
    </row>
    <row customHeight="1" r="40" ht="12.0">
      <c s="1" r="A40"/>
      <c s="29" r="B40"/>
      <c s="1" r="C40"/>
      <c s="1" r="D40"/>
      <c s="1" r="E40"/>
      <c s="1" r="F40"/>
      <c s="1" r="G40"/>
      <c s="1" r="H40"/>
      <c s="1" r="I40"/>
      <c s="1" r="J40"/>
      <c s="1" r="K40"/>
      <c s="1" r="L40"/>
      <c s="1" r="M40"/>
      <c s="1" r="N40"/>
      <c s="1" r="O40"/>
      <c s="1" r="P40"/>
      <c s="1" r="Q40"/>
      <c s="1" r="R40"/>
      <c s="1" r="S40"/>
      <c s="1" r="T40"/>
      <c s="1" r="U40"/>
    </row>
    <row customHeight="1" r="41" ht="12.0">
      <c s="1" r="A41"/>
      <c s="29" r="B41"/>
      <c s="1" r="C41"/>
      <c s="1" r="D41"/>
      <c s="1" r="E41"/>
      <c s="1" r="F41"/>
      <c s="1" r="G41"/>
      <c s="1" r="H41"/>
      <c s="1" r="I41"/>
      <c s="1" r="J41"/>
      <c s="1" r="K41"/>
      <c s="1" r="L41"/>
      <c s="1" r="M41"/>
      <c s="1" r="N41"/>
      <c s="1" r="O41"/>
      <c s="1" r="P41"/>
      <c s="1" r="Q41"/>
      <c s="1" r="R41"/>
      <c s="1" r="S41"/>
      <c s="1" r="T41"/>
      <c s="1" r="U41"/>
    </row>
    <row customHeight="1" r="42" ht="12.0">
      <c s="1" r="A42"/>
      <c s="29" r="B42"/>
      <c s="1" r="C42"/>
      <c s="1" r="D42"/>
      <c s="1" r="E42"/>
      <c s="1" r="F42"/>
      <c s="1" r="G42"/>
      <c s="1" r="H42"/>
      <c s="1" r="I42"/>
      <c s="1" r="J42"/>
      <c s="1" r="K42"/>
      <c s="1" r="L42"/>
      <c s="1" r="M42"/>
      <c s="1" r="N42"/>
      <c s="1" r="O42"/>
      <c s="1" r="P42"/>
      <c s="1" r="Q42"/>
      <c s="1" r="R42"/>
      <c s="1" r="S42"/>
      <c s="1" r="T42"/>
      <c s="1" r="U42"/>
    </row>
    <row customHeight="1" r="43" ht="12.0">
      <c s="1" r="A43"/>
      <c s="29" r="B43"/>
      <c s="1" r="C43"/>
      <c s="1" r="D43"/>
      <c s="1" r="E43"/>
      <c s="1" r="F43"/>
      <c s="1" r="G43"/>
      <c s="1" r="H43"/>
      <c s="1" r="I43"/>
      <c s="1" r="J43"/>
      <c s="1" r="K43"/>
      <c s="1" r="L43"/>
      <c s="1" r="M43"/>
      <c s="1" r="N43"/>
      <c s="1" r="O43"/>
      <c s="1" r="P43"/>
      <c s="1" r="Q43"/>
      <c s="1" r="R43"/>
      <c s="1" r="S43"/>
      <c s="1" r="T43"/>
      <c s="1" r="U43"/>
    </row>
    <row customHeight="1" r="44" ht="12.0">
      <c s="1" r="A44"/>
      <c s="29" r="B44"/>
      <c s="1" r="C44"/>
      <c s="1" r="D44"/>
      <c s="1" r="E44"/>
      <c s="1" r="F44"/>
      <c s="1" r="G44"/>
      <c s="1" r="H44"/>
      <c s="1" r="I44"/>
      <c s="1" r="J44"/>
      <c s="1" r="K44"/>
      <c s="1" r="L44"/>
      <c s="1" r="M44"/>
      <c s="1" r="N44"/>
      <c s="1" r="O44"/>
      <c s="1" r="P44"/>
      <c s="1" r="Q44"/>
      <c s="1" r="R44"/>
      <c s="1" r="S44"/>
      <c s="1" r="T44"/>
      <c s="1" r="U44"/>
    </row>
    <row customHeight="1" r="45" ht="12.0">
      <c s="1" r="A45"/>
      <c s="29" r="B45"/>
      <c s="1" r="C45"/>
      <c s="1" r="D45"/>
      <c s="1" r="E45"/>
      <c s="1" r="F45"/>
      <c s="1" r="G45"/>
      <c s="1" r="H45"/>
      <c s="1" r="I45"/>
      <c s="1" r="J45"/>
      <c s="1" r="K45"/>
      <c s="1" r="L45"/>
      <c s="1" r="M45"/>
      <c s="1" r="N45"/>
      <c s="1" r="O45"/>
      <c s="1" r="P45"/>
      <c s="1" r="Q45"/>
      <c s="1" r="R45"/>
      <c s="1" r="S45"/>
      <c s="1" r="T45"/>
      <c s="1" r="U45"/>
    </row>
    <row customHeight="1" r="46" ht="12.0">
      <c s="1" r="A46"/>
      <c s="29" r="B46"/>
      <c s="1" r="C46"/>
      <c s="1" r="D46"/>
      <c s="1" r="E46"/>
      <c s="1" r="F46"/>
      <c s="1" r="G46"/>
      <c s="1" r="H46"/>
      <c s="1" r="I46"/>
      <c s="1" r="J46"/>
      <c s="1" r="K46"/>
      <c s="1" r="L46"/>
      <c s="1" r="M46"/>
      <c s="1" r="N46"/>
      <c s="1" r="O46"/>
      <c s="1" r="P46"/>
      <c s="1" r="Q46"/>
      <c s="1" r="R46"/>
      <c s="1" r="S46"/>
      <c s="1" r="T46"/>
      <c s="1" r="U46"/>
    </row>
    <row customHeight="1" r="47" ht="12.0">
      <c s="1" r="A47"/>
      <c s="29" r="B47"/>
      <c s="1" r="C47"/>
      <c s="1" r="D47"/>
      <c s="1" r="E47"/>
      <c s="1" r="F47"/>
      <c s="1" r="G47"/>
      <c s="1" r="H47"/>
      <c s="1" r="I47"/>
      <c s="1" r="J47"/>
      <c s="1" r="K47"/>
      <c s="1" r="L47"/>
      <c s="1" r="M47"/>
      <c s="1" r="N47"/>
      <c s="1" r="O47"/>
      <c s="1" r="P47"/>
      <c s="1" r="Q47"/>
      <c s="1" r="R47"/>
      <c s="1" r="S47"/>
      <c s="1" r="T47"/>
      <c s="1" r="U47"/>
    </row>
    <row customHeight="1" r="48" ht="12.0">
      <c s="1" r="A48"/>
      <c s="29" r="B48"/>
      <c s="1" r="C48"/>
      <c s="1" r="D48"/>
      <c s="1" r="E48"/>
      <c s="1" r="F48"/>
      <c s="1" r="G48"/>
      <c s="1" r="H48"/>
      <c s="1" r="I48"/>
      <c s="1" r="J48"/>
      <c s="1" r="K48"/>
      <c s="1" r="L48"/>
      <c s="1" r="M48"/>
      <c s="1" r="N48"/>
      <c s="1" r="O48"/>
      <c s="1" r="P48"/>
      <c s="1" r="Q48"/>
      <c s="1" r="R48"/>
      <c s="1" r="S48"/>
      <c s="1" r="T48"/>
      <c s="1" r="U48"/>
    </row>
    <row customHeight="1" r="49" ht="12.0">
      <c s="1" r="A49"/>
      <c s="29" r="B49"/>
      <c s="1" r="C49"/>
      <c s="1" r="D49"/>
      <c s="1" r="E49"/>
      <c s="1" r="F49"/>
      <c s="1" r="G49"/>
      <c s="1" r="H49"/>
      <c s="1" r="I49"/>
      <c s="1" r="J49"/>
      <c s="1" r="K49"/>
      <c s="1" r="L49"/>
      <c s="1" r="M49"/>
      <c s="1" r="N49"/>
      <c s="1" r="O49"/>
      <c s="1" r="P49"/>
      <c s="1" r="Q49"/>
      <c s="1" r="R49"/>
      <c s="1" r="S49"/>
      <c s="1" r="T49"/>
      <c s="1" r="U49"/>
    </row>
    <row customHeight="1" r="50" ht="12.0">
      <c s="1" r="A50"/>
      <c s="29" r="B50"/>
      <c s="1" r="C50"/>
      <c s="1" r="D50"/>
      <c s="1" r="E50"/>
      <c s="1" r="F50"/>
      <c s="1" r="G50"/>
      <c s="1" r="H50"/>
      <c s="1" r="I50"/>
      <c s="1" r="J50"/>
      <c s="1" r="K50"/>
      <c s="1" r="L50"/>
      <c s="1" r="M50"/>
      <c s="1" r="N50"/>
      <c s="1" r="O50"/>
      <c s="1" r="P50"/>
      <c s="1" r="Q50"/>
      <c s="1" r="R50"/>
      <c s="1" r="S50"/>
      <c s="1" r="T50"/>
      <c s="1" r="U50"/>
    </row>
    <row customHeight="1" r="51" ht="12.0">
      <c s="1" r="A51"/>
      <c s="29" r="B51"/>
      <c s="1" r="C51"/>
      <c s="1" r="D51"/>
      <c s="1" r="E51"/>
      <c s="1" r="F51"/>
      <c s="1" r="G51"/>
      <c s="1" r="H51"/>
      <c s="1" r="I51"/>
      <c s="1" r="J51"/>
      <c s="1" r="K51"/>
      <c s="1" r="L51"/>
      <c s="1" r="M51"/>
      <c s="1" r="N51"/>
      <c s="1" r="O51"/>
      <c s="1" r="P51"/>
      <c s="1" r="Q51"/>
      <c s="1" r="R51"/>
      <c s="1" r="S51"/>
      <c s="1" r="T51"/>
      <c s="1" r="U51"/>
    </row>
    <row customHeight="1" r="52" ht="12.0">
      <c s="1" r="A52"/>
      <c s="29" r="B52"/>
      <c s="1" r="C52"/>
      <c s="1" r="D52"/>
      <c s="1" r="E52"/>
      <c s="1" r="F52"/>
      <c s="1" r="G52"/>
      <c s="1" r="H52"/>
      <c s="1" r="I52"/>
      <c s="1" r="J52"/>
      <c s="1" r="K52"/>
      <c s="1" r="L52"/>
      <c s="1" r="M52"/>
      <c s="1" r="N52"/>
      <c s="1" r="O52"/>
      <c s="1" r="P52"/>
      <c s="1" r="Q52"/>
      <c s="1" r="R52"/>
      <c s="1" r="S52"/>
      <c s="1" r="T52"/>
      <c s="1" r="U52"/>
    </row>
    <row customHeight="1" r="53" ht="12.0">
      <c s="1" r="A53"/>
      <c s="29" r="B53"/>
      <c s="1" r="C53"/>
      <c s="1" r="D53"/>
      <c s="1" r="E53"/>
      <c s="1" r="F53"/>
      <c s="1" r="G53"/>
      <c s="1" r="H53"/>
      <c s="1" r="I53"/>
      <c s="1" r="J53"/>
      <c s="1" r="K53"/>
      <c s="1" r="L53"/>
      <c s="1" r="M53"/>
      <c s="1" r="N53"/>
      <c s="1" r="O53"/>
      <c s="1" r="P53"/>
      <c s="1" r="Q53"/>
      <c s="1" r="R53"/>
      <c s="1" r="S53"/>
      <c s="1" r="T53"/>
      <c s="1" r="U53"/>
    </row>
    <row customHeight="1" r="54" ht="12.0">
      <c s="1" r="A54"/>
      <c s="29" r="B54"/>
      <c s="1" r="C54"/>
      <c s="1" r="D54"/>
      <c s="1" r="E54"/>
      <c s="1" r="F54"/>
      <c s="1" r="G54"/>
      <c s="1" r="H54"/>
      <c s="1" r="I54"/>
      <c s="1" r="J54"/>
      <c s="1" r="K54"/>
      <c s="1" r="L54"/>
      <c s="1" r="M54"/>
      <c s="1" r="N54"/>
      <c s="1" r="O54"/>
      <c s="1" r="P54"/>
      <c s="1" r="Q54"/>
      <c s="1" r="R54"/>
      <c s="1" r="S54"/>
      <c s="1" r="T54"/>
      <c s="1" r="U54"/>
    </row>
    <row customHeight="1" r="55" ht="12.0">
      <c s="1" r="A55"/>
      <c s="29" r="B55"/>
      <c s="1" r="C55"/>
      <c s="1" r="D55"/>
      <c s="1" r="E55"/>
      <c s="1" r="F55"/>
      <c s="1" r="G55"/>
      <c s="1" r="H55"/>
      <c s="1" r="I55"/>
      <c s="1" r="J55"/>
      <c s="1" r="K55"/>
      <c s="1" r="L55"/>
      <c s="1" r="M55"/>
      <c s="1" r="N55"/>
      <c s="1" r="O55"/>
      <c s="1" r="P55"/>
      <c s="1" r="Q55"/>
      <c s="1" r="R55"/>
      <c s="1" r="S55"/>
      <c s="1" r="T55"/>
      <c s="1" r="U55"/>
    </row>
    <row customHeight="1" r="56" ht="12.0">
      <c s="1" r="A56"/>
      <c s="29" r="B56"/>
      <c s="1" r="C56"/>
      <c s="1" r="D56"/>
      <c s="1" r="E56"/>
      <c s="1" r="F56"/>
      <c s="1" r="G56"/>
      <c s="1" r="H56"/>
      <c s="1" r="I56"/>
      <c s="1" r="J56"/>
      <c s="1" r="K56"/>
      <c s="1" r="L56"/>
      <c s="1" r="M56"/>
      <c s="1" r="N56"/>
      <c s="1" r="O56"/>
      <c s="1" r="P56"/>
      <c s="1" r="Q56"/>
      <c s="1" r="R56"/>
      <c s="1" r="S56"/>
      <c s="1" r="T56"/>
      <c s="1" r="U56"/>
    </row>
    <row customHeight="1" r="57" ht="12.0">
      <c s="1" r="A57"/>
      <c t="s" s="3" r="B57">
        <v>56</v>
      </c>
      <c t="s" s="3" r="C57">
        <v>57</v>
      </c>
      <c t="s" s="3" r="D57">
        <v>58</v>
      </c>
      <c t="s" s="3" r="E57">
        <v>59</v>
      </c>
      <c t="s" s="3" r="F57">
        <v>60</v>
      </c>
      <c t="s" s="30" r="G57">
        <v>61</v>
      </c>
      <c t="s" s="30" r="H57">
        <v>62</v>
      </c>
      <c t="s" s="3" r="I57">
        <v>63</v>
      </c>
      <c t="s" s="3" r="J57">
        <v>64</v>
      </c>
      <c t="s" s="30" r="K57">
        <v>65</v>
      </c>
      <c s="1" r="L57"/>
      <c s="1" r="M57"/>
      <c s="1" r="N57"/>
      <c s="1" r="O57"/>
      <c s="1" r="P57"/>
      <c s="1" r="Q57"/>
      <c s="1" r="R57"/>
      <c s="1" r="S57"/>
      <c s="1" r="T57"/>
      <c s="1" r="U57"/>
    </row>
    <row customHeight="1" r="58" ht="12.0">
      <c s="1" r="A58">
        <v>0.0</v>
      </c>
      <c s="21" r="B58">
        <v>15.0</v>
      </c>
      <c t="str" s="31" r="C58">
        <f ref="C58:C108" t="shared" si="3">$B$7*EXP($B$8/(B58+273.15))</f>
        <v>141.073</v>
      </c>
      <c t="str" s="32" r="D58">
        <f ref="D58:D108" t="shared" si="4">$B$19*C58/(C58+$B$20)</f>
        <v>1.034</v>
      </c>
      <c t="str" s="32" r="E58">
        <f ref="E58:E108" t="shared" si="5">D58-$B$22</f>
        <v>0.457</v>
      </c>
      <c t="str" s="31" r="F58">
        <f ref="F58:F108" t="shared" si="6">$I$34*E58</f>
        <v>3.200</v>
      </c>
      <c t="str" s="30" r="G58">
        <f ref="G58:G108" t="shared" si="7">MIN(B$14,ROUNDDOWN(B$14*F58/B$15,0))</f>
        <v>3970</v>
      </c>
      <c t="str" s="30" r="H58">
        <f ref="H58:H108" t="shared" si="8">ROUND(B58/B$16,0)</f>
        <v>1500</v>
      </c>
      <c t="str" s="33" r="I58">
        <f ref="I58:I108" t="shared" si="9">D58*D58/C58</f>
        <v>0.0076</v>
      </c>
      <c t="str" s="33" r="J58">
        <f ref="J58:J108" t="shared" si="10">I58/$G$12</f>
        <v>0.0030</v>
      </c>
      <c t="str" s="34" r="K58">
        <f ref="K58:K108" t="shared" si="11">ROUND(C58*100,0)</f>
        <v>14107</v>
      </c>
      <c s="1" r="L58"/>
      <c s="1" r="M58"/>
      <c s="1" r="N58"/>
      <c s="1" r="O58"/>
      <c s="1" r="P58"/>
      <c s="1" r="Q58"/>
      <c s="1" r="R58"/>
      <c s="1" r="S58"/>
      <c s="1" r="T58"/>
      <c s="1" r="U58"/>
    </row>
    <row customHeight="1" r="59" ht="12.0">
      <c t="str" s="1" r="A59">
        <f ref="A59:A108" t="shared" si="12">A58+1</f>
        <v>1</v>
      </c>
      <c t="str" s="35" r="B59">
        <f ref="B59:B107" t="shared" si="13">B$58+A59*(B$108-B$58)/50</f>
        <v>15.5</v>
      </c>
      <c t="str" s="31" r="C59">
        <f t="shared" si="3"/>
        <v>138.070</v>
      </c>
      <c t="str" s="32" r="D59">
        <f t="shared" si="4"/>
        <v>1.021</v>
      </c>
      <c t="str" s="32" r="E59">
        <f t="shared" si="5"/>
        <v>0.444</v>
      </c>
      <c t="str" s="31" r="F59">
        <f t="shared" si="6"/>
        <v>3.109</v>
      </c>
      <c t="str" s="30" r="G59">
        <f t="shared" si="7"/>
        <v>3857</v>
      </c>
      <c t="str" s="30" r="H59">
        <f t="shared" si="8"/>
        <v>1550</v>
      </c>
      <c t="str" s="33" r="I59">
        <f t="shared" si="9"/>
        <v>0.0076</v>
      </c>
      <c t="str" s="33" r="J59">
        <f t="shared" si="10"/>
        <v>0.0030</v>
      </c>
      <c t="str" s="34" r="K59">
        <f t="shared" si="11"/>
        <v>13807</v>
      </c>
      <c s="1" r="L59"/>
      <c s="1" r="M59"/>
      <c s="1" r="N59"/>
      <c s="1" r="O59"/>
      <c s="1" r="P59"/>
      <c s="1" r="Q59"/>
      <c s="1" r="R59"/>
      <c s="1" r="S59"/>
      <c s="1" r="T59"/>
      <c s="1" r="U59"/>
    </row>
    <row customHeight="1" r="60" ht="12.0">
      <c t="str" s="1" r="A60">
        <f t="shared" si="12"/>
        <v>2</v>
      </c>
      <c t="str" s="35" r="B60">
        <f t="shared" si="13"/>
        <v>16.0</v>
      </c>
      <c t="str" s="31" r="C60">
        <f t="shared" si="3"/>
        <v>135.141</v>
      </c>
      <c t="str" s="32" r="D60">
        <f t="shared" si="4"/>
        <v>1.008</v>
      </c>
      <c t="str" s="32" r="E60">
        <f t="shared" si="5"/>
        <v>0.431</v>
      </c>
      <c t="str" s="31" r="F60">
        <f t="shared" si="6"/>
        <v>3.018</v>
      </c>
      <c t="str" s="30" r="G60">
        <f t="shared" si="7"/>
        <v>3745</v>
      </c>
      <c t="str" s="30" r="H60">
        <f t="shared" si="8"/>
        <v>1600</v>
      </c>
      <c t="str" s="33" r="I60">
        <f t="shared" si="9"/>
        <v>0.0075</v>
      </c>
      <c t="str" s="33" r="J60">
        <f t="shared" si="10"/>
        <v>0.0030</v>
      </c>
      <c t="str" s="34" r="K60">
        <f t="shared" si="11"/>
        <v>13514</v>
      </c>
      <c s="1" r="L60"/>
      <c s="1" r="M60"/>
      <c s="1" r="N60"/>
      <c s="1" r="O60"/>
      <c s="1" r="P60"/>
      <c s="1" r="Q60"/>
      <c s="1" r="R60"/>
      <c s="1" r="S60"/>
      <c s="1" r="T60"/>
      <c s="1" r="U60"/>
    </row>
    <row customHeight="1" r="61" ht="12.0">
      <c t="str" s="1" r="A61">
        <f t="shared" si="12"/>
        <v>3</v>
      </c>
      <c t="str" s="35" r="B61">
        <f t="shared" si="13"/>
        <v>16.5</v>
      </c>
      <c t="str" s="31" r="C61">
        <f t="shared" si="3"/>
        <v>132.285</v>
      </c>
      <c t="str" s="32" r="D61">
        <f t="shared" si="4"/>
        <v>0.995</v>
      </c>
      <c t="str" s="32" r="E61">
        <f t="shared" si="5"/>
        <v>0.418</v>
      </c>
      <c t="str" s="31" r="F61">
        <f t="shared" si="6"/>
        <v>2.928</v>
      </c>
      <c t="str" s="30" r="G61">
        <f t="shared" si="7"/>
        <v>3633</v>
      </c>
      <c t="str" s="30" r="H61">
        <f t="shared" si="8"/>
        <v>1650</v>
      </c>
      <c t="str" s="33" r="I61">
        <f t="shared" si="9"/>
        <v>0.0075</v>
      </c>
      <c t="str" s="33" r="J61">
        <f t="shared" si="10"/>
        <v>0.0030</v>
      </c>
      <c t="str" s="34" r="K61">
        <f t="shared" si="11"/>
        <v>13228</v>
      </c>
      <c s="1" r="L61"/>
      <c s="1" r="M61"/>
      <c s="1" r="N61"/>
      <c s="1" r="O61"/>
      <c s="1" r="P61"/>
      <c s="1" r="Q61"/>
      <c s="1" r="R61"/>
      <c s="1" r="S61"/>
      <c s="1" r="T61"/>
      <c s="1" r="U61"/>
    </row>
    <row customHeight="1" r="62" ht="12.0">
      <c t="str" s="1" r="A62">
        <f t="shared" si="12"/>
        <v>4</v>
      </c>
      <c t="str" s="35" r="B62">
        <f t="shared" si="13"/>
        <v>17.0</v>
      </c>
      <c t="str" s="31" r="C62">
        <f t="shared" si="3"/>
        <v>129.498</v>
      </c>
      <c t="str" s="32" r="D62">
        <f t="shared" si="4"/>
        <v>0.983</v>
      </c>
      <c t="str" s="32" r="E62">
        <f t="shared" si="5"/>
        <v>0.406</v>
      </c>
      <c t="str" s="31" r="F62">
        <f t="shared" si="6"/>
        <v>2.839</v>
      </c>
      <c t="str" s="30" r="G62">
        <f t="shared" si="7"/>
        <v>3523</v>
      </c>
      <c t="str" s="30" r="H62">
        <f t="shared" si="8"/>
        <v>1700</v>
      </c>
      <c t="str" s="33" r="I62">
        <f t="shared" si="9"/>
        <v>0.0075</v>
      </c>
      <c t="str" s="33" r="J62">
        <f t="shared" si="10"/>
        <v>0.0030</v>
      </c>
      <c t="str" s="34" r="K62">
        <f t="shared" si="11"/>
        <v>12950</v>
      </c>
      <c s="1" r="L62"/>
      <c s="1" r="M62"/>
      <c s="1" r="N62"/>
      <c s="1" r="O62"/>
      <c s="1" r="P62"/>
      <c s="1" r="Q62"/>
      <c s="1" r="R62"/>
      <c s="1" r="S62"/>
      <c s="1" r="T62"/>
      <c s="1" r="U62"/>
    </row>
    <row customHeight="1" r="63" ht="12.0">
      <c t="str" s="1" r="A63">
        <f t="shared" si="12"/>
        <v>5</v>
      </c>
      <c t="str" s="35" r="B63">
        <f t="shared" si="13"/>
        <v>17.5</v>
      </c>
      <c t="str" s="31" r="C63">
        <f t="shared" si="3"/>
        <v>126.779</v>
      </c>
      <c t="str" s="32" r="D63">
        <f t="shared" si="4"/>
        <v>0.970</v>
      </c>
      <c t="str" s="32" r="E63">
        <f t="shared" si="5"/>
        <v>0.393</v>
      </c>
      <c t="str" s="31" r="F63">
        <f t="shared" si="6"/>
        <v>2.751</v>
      </c>
      <c t="str" s="30" r="G63">
        <f t="shared" si="7"/>
        <v>3413</v>
      </c>
      <c t="str" s="30" r="H63">
        <f t="shared" si="8"/>
        <v>1750</v>
      </c>
      <c t="str" s="33" r="I63">
        <f t="shared" si="9"/>
        <v>0.0074</v>
      </c>
      <c t="str" s="33" r="J63">
        <f t="shared" si="10"/>
        <v>0.0030</v>
      </c>
      <c t="str" s="34" r="K63">
        <f t="shared" si="11"/>
        <v>12678</v>
      </c>
      <c s="1" r="L63"/>
      <c s="1" r="M63"/>
      <c s="1" r="N63"/>
      <c s="1" r="O63"/>
      <c s="1" r="P63"/>
      <c s="1" r="Q63"/>
      <c s="1" r="R63"/>
      <c s="1" r="S63"/>
      <c s="1" r="T63"/>
      <c s="1" r="U63"/>
    </row>
    <row customHeight="1" r="64" ht="12.0">
      <c t="str" s="1" r="A64">
        <f t="shared" si="12"/>
        <v>6</v>
      </c>
      <c t="str" s="35" r="B64">
        <f t="shared" si="13"/>
        <v>18.0</v>
      </c>
      <c t="str" s="31" r="C64">
        <f t="shared" si="3"/>
        <v>124.126</v>
      </c>
      <c t="str" s="32" r="D64">
        <f t="shared" si="4"/>
        <v>0.957</v>
      </c>
      <c t="str" s="32" r="E64">
        <f t="shared" si="5"/>
        <v>0.380</v>
      </c>
      <c t="str" s="31" r="F64">
        <f t="shared" si="6"/>
        <v>2.663</v>
      </c>
      <c t="str" s="30" r="G64">
        <f t="shared" si="7"/>
        <v>3304</v>
      </c>
      <c t="str" s="30" r="H64">
        <f t="shared" si="8"/>
        <v>1800</v>
      </c>
      <c t="str" s="33" r="I64">
        <f t="shared" si="9"/>
        <v>0.0074</v>
      </c>
      <c t="str" s="33" r="J64">
        <f t="shared" si="10"/>
        <v>0.0030</v>
      </c>
      <c t="str" s="34" r="K64">
        <f t="shared" si="11"/>
        <v>12413</v>
      </c>
      <c s="1" r="L64"/>
      <c s="1" r="M64"/>
      <c s="1" r="N64"/>
      <c s="1" r="O64"/>
      <c s="1" r="P64"/>
      <c s="1" r="Q64"/>
      <c s="1" r="R64"/>
      <c s="1" r="S64"/>
      <c s="1" r="T64"/>
      <c s="1" r="U64"/>
    </row>
    <row customHeight="1" r="65" ht="12.0">
      <c t="str" s="1" r="A65">
        <f t="shared" si="12"/>
        <v>7</v>
      </c>
      <c t="str" s="35" r="B65">
        <f t="shared" si="13"/>
        <v>18.5</v>
      </c>
      <c t="str" s="31" r="C65">
        <f t="shared" si="3"/>
        <v>121.537</v>
      </c>
      <c t="str" s="32" r="D65">
        <f t="shared" si="4"/>
        <v>0.945</v>
      </c>
      <c t="str" s="32" r="E65">
        <f t="shared" si="5"/>
        <v>0.368</v>
      </c>
      <c t="str" s="31" r="F65">
        <f t="shared" si="6"/>
        <v>2.576</v>
      </c>
      <c t="str" s="30" r="G65">
        <f t="shared" si="7"/>
        <v>3196</v>
      </c>
      <c t="str" s="30" r="H65">
        <f t="shared" si="8"/>
        <v>1850</v>
      </c>
      <c t="str" s="33" r="I65">
        <f t="shared" si="9"/>
        <v>0.0073</v>
      </c>
      <c t="str" s="33" r="J65">
        <f t="shared" si="10"/>
        <v>0.0029</v>
      </c>
      <c t="str" s="34" r="K65">
        <f t="shared" si="11"/>
        <v>12154</v>
      </c>
      <c s="1" r="L65"/>
      <c s="1" r="M65"/>
      <c s="1" r="N65"/>
      <c s="1" r="O65"/>
      <c s="1" r="P65"/>
      <c s="1" r="Q65"/>
      <c s="1" r="R65"/>
      <c s="1" r="S65"/>
      <c s="1" r="T65"/>
      <c s="1" r="U65"/>
    </row>
    <row customHeight="1" r="66" ht="12.0">
      <c t="str" s="1" r="A66">
        <f t="shared" si="12"/>
        <v>8</v>
      </c>
      <c t="str" s="35" r="B66">
        <f t="shared" si="13"/>
        <v>19.0</v>
      </c>
      <c t="str" s="31" r="C66">
        <f t="shared" si="3"/>
        <v>119.011</v>
      </c>
      <c t="str" s="32" r="D66">
        <f t="shared" si="4"/>
        <v>0.933</v>
      </c>
      <c t="str" s="32" r="E66">
        <f t="shared" si="5"/>
        <v>0.356</v>
      </c>
      <c t="str" s="31" r="F66">
        <f t="shared" si="6"/>
        <v>2.490</v>
      </c>
      <c t="str" s="30" r="G66">
        <f t="shared" si="7"/>
        <v>3090</v>
      </c>
      <c t="str" s="30" r="H66">
        <f t="shared" si="8"/>
        <v>1900</v>
      </c>
      <c t="str" s="33" r="I66">
        <f t="shared" si="9"/>
        <v>0.0073</v>
      </c>
      <c t="str" s="33" r="J66">
        <f t="shared" si="10"/>
        <v>0.0029</v>
      </c>
      <c t="str" s="34" r="K66">
        <f t="shared" si="11"/>
        <v>11901</v>
      </c>
      <c s="1" r="L66"/>
      <c s="1" r="M66"/>
      <c s="1" r="N66"/>
      <c s="1" r="O66"/>
      <c s="1" r="P66"/>
      <c s="1" r="Q66"/>
      <c s="1" r="R66"/>
      <c s="1" r="S66"/>
      <c s="1" r="T66"/>
      <c s="1" r="U66"/>
    </row>
    <row customHeight="1" r="67" ht="12.0">
      <c t="str" s="1" r="A67">
        <f t="shared" si="12"/>
        <v>9</v>
      </c>
      <c t="str" s="35" r="B67">
        <f t="shared" si="13"/>
        <v>19.5</v>
      </c>
      <c t="str" s="31" r="C67">
        <f t="shared" si="3"/>
        <v>116.546</v>
      </c>
      <c t="str" s="32" r="D67">
        <f t="shared" si="4"/>
        <v>0.920</v>
      </c>
      <c t="str" s="32" r="E67">
        <f t="shared" si="5"/>
        <v>0.344</v>
      </c>
      <c t="str" s="31" r="F67">
        <f t="shared" si="6"/>
        <v>2.405</v>
      </c>
      <c t="str" s="30" r="G67">
        <f t="shared" si="7"/>
        <v>2984</v>
      </c>
      <c t="str" s="30" r="H67">
        <f t="shared" si="8"/>
        <v>1950</v>
      </c>
      <c t="str" s="33" r="I67">
        <f t="shared" si="9"/>
        <v>0.0073</v>
      </c>
      <c t="str" s="33" r="J67">
        <f t="shared" si="10"/>
        <v>0.0029</v>
      </c>
      <c t="str" s="34" r="K67">
        <f t="shared" si="11"/>
        <v>11655</v>
      </c>
      <c s="1" r="L67"/>
      <c s="1" r="M67"/>
      <c s="1" r="N67"/>
      <c s="1" r="O67"/>
      <c s="1" r="P67"/>
      <c s="1" r="Q67"/>
      <c s="1" r="R67"/>
      <c s="1" r="S67"/>
      <c s="1" r="T67"/>
      <c s="1" r="U67"/>
    </row>
    <row customHeight="1" r="68" ht="12.0">
      <c t="str" s="1" r="A68">
        <f t="shared" si="12"/>
        <v>10</v>
      </c>
      <c t="str" s="35" r="B68">
        <f t="shared" si="13"/>
        <v>20.0</v>
      </c>
      <c t="str" s="31" r="C68">
        <f t="shared" si="3"/>
        <v>114.140</v>
      </c>
      <c t="str" s="32" r="D68">
        <f t="shared" si="4"/>
        <v>0.908</v>
      </c>
      <c t="str" s="32" r="E68">
        <f t="shared" si="5"/>
        <v>0.331</v>
      </c>
      <c t="str" s="31" r="F68">
        <f t="shared" si="6"/>
        <v>2.320</v>
      </c>
      <c t="str" s="30" r="G68">
        <f t="shared" si="7"/>
        <v>2878</v>
      </c>
      <c t="str" s="30" r="H68">
        <f t="shared" si="8"/>
        <v>2000</v>
      </c>
      <c t="str" s="33" r="I68">
        <f t="shared" si="9"/>
        <v>0.0072</v>
      </c>
      <c t="str" s="33" r="J68">
        <f t="shared" si="10"/>
        <v>0.0029</v>
      </c>
      <c t="str" s="34" r="K68">
        <f t="shared" si="11"/>
        <v>11414</v>
      </c>
      <c s="1" r="L68"/>
      <c s="1" r="M68"/>
      <c s="1" r="N68"/>
      <c s="1" r="O68"/>
      <c s="1" r="P68"/>
      <c s="1" r="Q68"/>
      <c s="1" r="R68"/>
      <c s="1" r="S68"/>
      <c s="1" r="T68"/>
      <c s="1" r="U68"/>
    </row>
    <row customHeight="1" r="69" ht="12.0">
      <c t="str" s="1" r="A69">
        <f t="shared" si="12"/>
        <v>11</v>
      </c>
      <c t="str" s="35" r="B69">
        <f t="shared" si="13"/>
        <v>20.5</v>
      </c>
      <c t="str" s="31" r="C69">
        <f t="shared" si="3"/>
        <v>111.792</v>
      </c>
      <c t="str" s="32" r="D69">
        <f t="shared" si="4"/>
        <v>0.896</v>
      </c>
      <c t="str" s="32" r="E69">
        <f t="shared" si="5"/>
        <v>0.319</v>
      </c>
      <c t="str" s="31" r="F69">
        <f t="shared" si="6"/>
        <v>2.236</v>
      </c>
      <c t="str" s="30" r="G69">
        <f t="shared" si="7"/>
        <v>2774</v>
      </c>
      <c t="str" s="30" r="H69">
        <f t="shared" si="8"/>
        <v>2050</v>
      </c>
      <c t="str" s="33" r="I69">
        <f t="shared" si="9"/>
        <v>0.0072</v>
      </c>
      <c t="str" s="33" r="J69">
        <f t="shared" si="10"/>
        <v>0.0029</v>
      </c>
      <c t="str" s="34" r="K69">
        <f t="shared" si="11"/>
        <v>11179</v>
      </c>
      <c s="1" r="L69"/>
      <c s="1" r="M69"/>
      <c s="1" r="N69"/>
      <c s="1" r="O69"/>
      <c s="1" r="P69"/>
      <c s="1" r="Q69"/>
      <c s="1" r="R69"/>
      <c s="1" r="S69"/>
      <c s="1" r="T69"/>
      <c s="1" r="U69"/>
    </row>
    <row customHeight="1" r="70" ht="12.0">
      <c t="str" s="1" r="A70">
        <f t="shared" si="12"/>
        <v>12</v>
      </c>
      <c t="str" s="35" r="B70">
        <f t="shared" si="13"/>
        <v>21.0</v>
      </c>
      <c t="str" s="31" r="C70">
        <f t="shared" si="3"/>
        <v>109.500</v>
      </c>
      <c t="str" s="32" r="D70">
        <f t="shared" si="4"/>
        <v>0.884</v>
      </c>
      <c t="str" s="32" r="E70">
        <f t="shared" si="5"/>
        <v>0.308</v>
      </c>
      <c t="str" s="31" r="F70">
        <f t="shared" si="6"/>
        <v>2.153</v>
      </c>
      <c t="str" s="30" r="G70">
        <f t="shared" si="7"/>
        <v>2671</v>
      </c>
      <c t="str" s="30" r="H70">
        <f t="shared" si="8"/>
        <v>2100</v>
      </c>
      <c t="str" s="33" r="I70">
        <f t="shared" si="9"/>
        <v>0.0071</v>
      </c>
      <c t="str" s="33" r="J70">
        <f t="shared" si="10"/>
        <v>0.0029</v>
      </c>
      <c t="str" s="34" r="K70">
        <f t="shared" si="11"/>
        <v>10950</v>
      </c>
      <c s="1" r="L70"/>
      <c s="1" r="M70"/>
      <c s="1" r="N70"/>
      <c s="1" r="O70"/>
      <c s="1" r="P70"/>
      <c s="1" r="Q70"/>
      <c s="1" r="R70"/>
      <c s="1" r="S70"/>
      <c s="1" r="T70"/>
      <c s="1" r="U70"/>
    </row>
    <row customHeight="1" r="71" ht="12.0">
      <c t="str" s="1" r="A71">
        <f t="shared" si="12"/>
        <v>13</v>
      </c>
      <c t="str" s="35" r="B71">
        <f t="shared" si="13"/>
        <v>21.5</v>
      </c>
      <c t="str" s="31" r="C71">
        <f t="shared" si="3"/>
        <v>107.262</v>
      </c>
      <c t="str" s="32" r="D71">
        <f t="shared" si="4"/>
        <v>0.873</v>
      </c>
      <c t="str" s="32" r="E71">
        <f t="shared" si="5"/>
        <v>0.296</v>
      </c>
      <c t="str" s="31" r="F71">
        <f t="shared" si="6"/>
        <v>2.071</v>
      </c>
      <c t="str" s="30" r="G71">
        <f t="shared" si="7"/>
        <v>2569</v>
      </c>
      <c t="str" s="30" r="H71">
        <f t="shared" si="8"/>
        <v>2150</v>
      </c>
      <c t="str" s="33" r="I71">
        <f t="shared" si="9"/>
        <v>0.0071</v>
      </c>
      <c t="str" s="33" r="J71">
        <f t="shared" si="10"/>
        <v>0.0028</v>
      </c>
      <c t="str" s="34" r="K71">
        <f t="shared" si="11"/>
        <v>10726</v>
      </c>
      <c s="1" r="L71"/>
      <c s="1" r="M71"/>
      <c s="1" r="N71"/>
      <c s="1" r="O71"/>
      <c s="1" r="P71"/>
      <c s="1" r="Q71"/>
      <c s="1" r="R71"/>
      <c s="1" r="S71"/>
      <c s="1" r="T71"/>
      <c s="1" r="U71"/>
    </row>
    <row customHeight="1" r="72" ht="12.0">
      <c t="str" s="1" r="A72">
        <f t="shared" si="12"/>
        <v>14</v>
      </c>
      <c t="str" s="35" r="B72">
        <f t="shared" si="13"/>
        <v>22.0</v>
      </c>
      <c t="str" s="31" r="C72">
        <f t="shared" si="3"/>
        <v>105.078</v>
      </c>
      <c t="str" s="32" r="D72">
        <f t="shared" si="4"/>
        <v>0.861</v>
      </c>
      <c t="str" s="32" r="E72">
        <f t="shared" si="5"/>
        <v>0.284</v>
      </c>
      <c t="str" s="31" r="F72">
        <f t="shared" si="6"/>
        <v>1.989</v>
      </c>
      <c t="str" s="30" r="G72">
        <f t="shared" si="7"/>
        <v>2468</v>
      </c>
      <c t="str" s="30" r="H72">
        <f t="shared" si="8"/>
        <v>2200</v>
      </c>
      <c t="str" s="33" r="I72">
        <f t="shared" si="9"/>
        <v>0.0071</v>
      </c>
      <c t="str" s="33" r="J72">
        <f t="shared" si="10"/>
        <v>0.0028</v>
      </c>
      <c t="str" s="34" r="K72">
        <f t="shared" si="11"/>
        <v>10508</v>
      </c>
      <c s="1" r="L72"/>
      <c s="1" r="M72"/>
      <c s="1" r="N72"/>
      <c s="1" r="O72"/>
      <c s="1" r="P72"/>
      <c s="1" r="Q72"/>
      <c s="1" r="R72"/>
      <c s="1" r="S72"/>
      <c s="1" r="T72"/>
      <c s="1" r="U72"/>
    </row>
    <row customHeight="1" r="73" ht="12.0">
      <c t="str" s="1" r="A73">
        <f t="shared" si="12"/>
        <v>15</v>
      </c>
      <c t="str" s="35" r="B73">
        <f t="shared" si="13"/>
        <v>22.5</v>
      </c>
      <c t="str" s="31" r="C73">
        <f t="shared" si="3"/>
        <v>102.945</v>
      </c>
      <c t="str" s="32" r="D73">
        <f t="shared" si="4"/>
        <v>0.850</v>
      </c>
      <c t="str" s="32" r="E73">
        <f t="shared" si="5"/>
        <v>0.273</v>
      </c>
      <c t="str" s="31" r="F73">
        <f t="shared" si="6"/>
        <v>1.908</v>
      </c>
      <c t="str" s="30" r="G73">
        <f t="shared" si="7"/>
        <v>2368</v>
      </c>
      <c t="str" s="30" r="H73">
        <f t="shared" si="8"/>
        <v>2250</v>
      </c>
      <c t="str" s="33" r="I73">
        <f t="shared" si="9"/>
        <v>0.0070</v>
      </c>
      <c t="str" s="33" r="J73">
        <f t="shared" si="10"/>
        <v>0.0028</v>
      </c>
      <c t="str" s="34" r="K73">
        <f t="shared" si="11"/>
        <v>10294</v>
      </c>
      <c s="1" r="L73"/>
      <c s="1" r="M73"/>
      <c s="1" r="N73"/>
      <c s="1" r="O73"/>
      <c s="1" r="P73"/>
      <c s="1" r="Q73"/>
      <c s="1" r="R73"/>
      <c s="1" r="S73"/>
      <c s="1" r="T73"/>
      <c s="1" r="U73"/>
    </row>
    <row customHeight="1" r="74" ht="12.0">
      <c t="str" s="1" r="A74">
        <f t="shared" si="12"/>
        <v>16</v>
      </c>
      <c t="str" s="35" r="B74">
        <f t="shared" si="13"/>
        <v>23.0</v>
      </c>
      <c t="str" s="31" r="C74">
        <f t="shared" si="3"/>
        <v>100.862</v>
      </c>
      <c t="str" s="32" r="D74">
        <f t="shared" si="4"/>
        <v>0.838</v>
      </c>
      <c t="str" s="32" r="E74">
        <f t="shared" si="5"/>
        <v>0.261</v>
      </c>
      <c t="str" s="31" r="F74">
        <f t="shared" si="6"/>
        <v>1.828</v>
      </c>
      <c t="str" s="30" r="G74">
        <f t="shared" si="7"/>
        <v>2268</v>
      </c>
      <c t="str" s="30" r="H74">
        <f t="shared" si="8"/>
        <v>2300</v>
      </c>
      <c t="str" s="33" r="I74">
        <f t="shared" si="9"/>
        <v>0.0070</v>
      </c>
      <c t="str" s="33" r="J74">
        <f t="shared" si="10"/>
        <v>0.0028</v>
      </c>
      <c t="str" s="34" r="K74">
        <f t="shared" si="11"/>
        <v>10086</v>
      </c>
      <c s="1" r="L74"/>
      <c s="1" r="M74"/>
      <c s="1" r="N74"/>
      <c s="1" r="O74"/>
      <c s="1" r="P74"/>
      <c s="1" r="Q74"/>
      <c s="1" r="R74"/>
      <c s="1" r="S74"/>
      <c s="1" r="T74"/>
      <c s="1" r="U74"/>
    </row>
    <row customHeight="1" r="75" ht="12.0">
      <c t="str" s="1" r="A75">
        <f t="shared" si="12"/>
        <v>17</v>
      </c>
      <c t="str" s="35" r="B75">
        <f t="shared" si="13"/>
        <v>23.5</v>
      </c>
      <c t="str" s="31" r="C75">
        <f t="shared" si="3"/>
        <v>98.828</v>
      </c>
      <c t="str" s="32" r="D75">
        <f t="shared" si="4"/>
        <v>0.827</v>
      </c>
      <c t="str" s="32" r="E75">
        <f t="shared" si="5"/>
        <v>0.250</v>
      </c>
      <c t="str" s="31" r="F75">
        <f t="shared" si="6"/>
        <v>1.749</v>
      </c>
      <c t="str" s="30" r="G75">
        <f t="shared" si="7"/>
        <v>2170</v>
      </c>
      <c t="str" s="30" r="H75">
        <f t="shared" si="8"/>
        <v>2350</v>
      </c>
      <c t="str" s="33" r="I75">
        <f t="shared" si="9"/>
        <v>0.0069</v>
      </c>
      <c t="str" s="33" r="J75">
        <f t="shared" si="10"/>
        <v>0.0028</v>
      </c>
      <c t="str" s="34" r="K75">
        <f t="shared" si="11"/>
        <v>9883</v>
      </c>
      <c s="1" r="L75"/>
      <c s="1" r="M75"/>
      <c s="1" r="N75"/>
      <c s="1" r="O75"/>
      <c s="1" r="P75"/>
      <c s="1" r="Q75"/>
      <c s="1" r="R75"/>
      <c s="1" r="S75"/>
      <c s="1" r="T75"/>
      <c s="1" r="U75"/>
    </row>
    <row customHeight="1" r="76" ht="12.0">
      <c t="str" s="1" r="A76">
        <f t="shared" si="12"/>
        <v>18</v>
      </c>
      <c t="str" s="35" r="B76">
        <f t="shared" si="13"/>
        <v>24.0</v>
      </c>
      <c t="str" s="31" r="C76">
        <f t="shared" si="3"/>
        <v>96.842</v>
      </c>
      <c t="str" s="32" r="D76">
        <f t="shared" si="4"/>
        <v>0.816</v>
      </c>
      <c t="str" s="32" r="E76">
        <f t="shared" si="5"/>
        <v>0.239</v>
      </c>
      <c t="str" s="31" r="F76">
        <f t="shared" si="6"/>
        <v>1.671</v>
      </c>
      <c t="str" s="30" r="G76">
        <f t="shared" si="7"/>
        <v>2073</v>
      </c>
      <c t="str" s="30" r="H76">
        <f t="shared" si="8"/>
        <v>2400</v>
      </c>
      <c t="str" s="33" r="I76">
        <f t="shared" si="9"/>
        <v>0.0069</v>
      </c>
      <c t="str" s="33" r="J76">
        <f t="shared" si="10"/>
        <v>0.0027</v>
      </c>
      <c t="str" s="34" r="K76">
        <f t="shared" si="11"/>
        <v>9684</v>
      </c>
      <c s="1" r="L76"/>
      <c s="1" r="M76"/>
      <c s="1" r="N76"/>
      <c s="1" r="O76"/>
      <c s="1" r="P76"/>
      <c s="1" r="Q76"/>
      <c s="1" r="R76"/>
      <c s="1" r="S76"/>
      <c s="1" r="T76"/>
      <c s="1" r="U76"/>
    </row>
    <row customHeight="1" r="77" ht="12.0">
      <c t="str" s="1" r="A77">
        <f t="shared" si="12"/>
        <v>19</v>
      </c>
      <c t="str" s="35" r="B77">
        <f t="shared" si="13"/>
        <v>24.5</v>
      </c>
      <c t="str" s="31" r="C77">
        <f t="shared" si="3"/>
        <v>94.903</v>
      </c>
      <c t="str" s="32" r="D77">
        <f t="shared" si="4"/>
        <v>0.805</v>
      </c>
      <c t="str" s="32" r="E77">
        <f t="shared" si="5"/>
        <v>0.228</v>
      </c>
      <c t="str" s="31" r="F77">
        <f t="shared" si="6"/>
        <v>1.593</v>
      </c>
      <c t="str" s="30" r="G77">
        <f t="shared" si="7"/>
        <v>1977</v>
      </c>
      <c t="str" s="30" r="H77">
        <f t="shared" si="8"/>
        <v>2450</v>
      </c>
      <c t="str" s="33" r="I77">
        <f t="shared" si="9"/>
        <v>0.0068</v>
      </c>
      <c t="str" s="33" r="J77">
        <f t="shared" si="10"/>
        <v>0.0027</v>
      </c>
      <c t="str" s="34" r="K77">
        <f t="shared" si="11"/>
        <v>9490</v>
      </c>
      <c s="1" r="L77"/>
      <c s="1" r="M77"/>
      <c s="1" r="N77"/>
      <c s="1" r="O77"/>
      <c s="1" r="P77"/>
      <c s="1" r="Q77"/>
      <c s="1" r="R77"/>
      <c s="1" r="S77"/>
      <c s="1" r="T77"/>
      <c s="1" r="U77"/>
    </row>
    <row customHeight="1" r="78" ht="12.0">
      <c t="str" s="1" r="A78">
        <f t="shared" si="12"/>
        <v>20</v>
      </c>
      <c t="str" s="35" r="B78">
        <f t="shared" si="13"/>
        <v>25.0</v>
      </c>
      <c t="str" s="31" r="C78">
        <f t="shared" si="3"/>
        <v>93.008</v>
      </c>
      <c t="str" s="32" r="D78">
        <f t="shared" si="4"/>
        <v>0.794</v>
      </c>
      <c t="str" s="32" r="E78">
        <f t="shared" si="5"/>
        <v>0.217</v>
      </c>
      <c t="str" s="31" r="F78">
        <f t="shared" si="6"/>
        <v>1.516</v>
      </c>
      <c t="str" s="30" r="G78">
        <f t="shared" si="7"/>
        <v>1881</v>
      </c>
      <c t="str" s="30" r="H78">
        <f t="shared" si="8"/>
        <v>2500</v>
      </c>
      <c t="str" s="33" r="I78">
        <f t="shared" si="9"/>
        <v>0.0068</v>
      </c>
      <c t="str" s="33" r="J78">
        <f t="shared" si="10"/>
        <v>0.0027</v>
      </c>
      <c t="str" s="34" r="K78">
        <f t="shared" si="11"/>
        <v>9301</v>
      </c>
      <c s="1" r="L78"/>
      <c s="1" r="M78"/>
      <c s="1" r="N78"/>
      <c s="1" r="O78"/>
      <c s="1" r="P78"/>
      <c s="1" r="Q78"/>
      <c s="1" r="R78"/>
      <c s="1" r="S78"/>
      <c s="1" r="T78"/>
      <c s="1" r="U78"/>
    </row>
    <row customHeight="1" r="79" ht="12.0">
      <c t="str" s="1" r="A79">
        <f t="shared" si="12"/>
        <v>21</v>
      </c>
      <c t="str" s="35" r="B79">
        <f t="shared" si="13"/>
        <v>25.5</v>
      </c>
      <c t="str" s="31" r="C79">
        <f t="shared" si="3"/>
        <v>91.158</v>
      </c>
      <c t="str" s="32" r="D79">
        <f t="shared" si="4"/>
        <v>0.783</v>
      </c>
      <c t="str" s="32" r="E79">
        <f t="shared" si="5"/>
        <v>0.206</v>
      </c>
      <c t="str" s="31" r="F79">
        <f t="shared" si="6"/>
        <v>1.441</v>
      </c>
      <c t="str" s="30" r="G79">
        <f t="shared" si="7"/>
        <v>1787</v>
      </c>
      <c t="str" s="30" r="H79">
        <f t="shared" si="8"/>
        <v>2550</v>
      </c>
      <c t="str" s="33" r="I79">
        <f t="shared" si="9"/>
        <v>0.0067</v>
      </c>
      <c t="str" s="33" r="J79">
        <f t="shared" si="10"/>
        <v>0.0027</v>
      </c>
      <c t="str" s="34" r="K79">
        <f t="shared" si="11"/>
        <v>9116</v>
      </c>
      <c s="1" r="L79"/>
      <c s="1" r="M79"/>
      <c s="1" r="N79"/>
      <c s="1" r="O79"/>
      <c s="1" r="P79"/>
      <c s="1" r="Q79"/>
      <c s="1" r="R79"/>
      <c s="1" r="S79"/>
      <c s="1" r="T79"/>
      <c s="1" r="U79"/>
    </row>
    <row customHeight="1" r="80" ht="12.0">
      <c t="str" s="1" r="A80">
        <f t="shared" si="12"/>
        <v>22</v>
      </c>
      <c t="str" s="35" r="B80">
        <f t="shared" si="13"/>
        <v>26.0</v>
      </c>
      <c t="str" s="31" r="C80">
        <f t="shared" si="3"/>
        <v>89.350</v>
      </c>
      <c t="str" s="32" r="D80">
        <f t="shared" si="4"/>
        <v>0.772</v>
      </c>
      <c t="str" s="32" r="E80">
        <f t="shared" si="5"/>
        <v>0.195</v>
      </c>
      <c t="str" s="31" r="F80">
        <f t="shared" si="6"/>
        <v>1.365</v>
      </c>
      <c t="str" s="30" r="G80">
        <f t="shared" si="7"/>
        <v>1694</v>
      </c>
      <c t="str" s="30" r="H80">
        <f t="shared" si="8"/>
        <v>2600</v>
      </c>
      <c t="str" s="33" r="I80">
        <f t="shared" si="9"/>
        <v>0.0067</v>
      </c>
      <c t="str" s="33" r="J80">
        <f t="shared" si="10"/>
        <v>0.0027</v>
      </c>
      <c t="str" s="34" r="K80">
        <f t="shared" si="11"/>
        <v>8935</v>
      </c>
      <c s="1" r="L80"/>
      <c s="1" r="M80"/>
      <c s="1" r="N80"/>
      <c s="1" r="O80"/>
      <c s="1" r="P80"/>
      <c s="1" r="Q80"/>
      <c s="1" r="R80"/>
      <c s="1" r="S80"/>
      <c s="1" r="T80"/>
      <c s="1" r="U80"/>
    </row>
    <row customHeight="1" r="81" ht="12.0">
      <c t="str" s="1" r="A81">
        <f t="shared" si="12"/>
        <v>23</v>
      </c>
      <c t="str" s="35" r="B81">
        <f t="shared" si="13"/>
        <v>26.5</v>
      </c>
      <c t="str" s="31" r="C81">
        <f t="shared" si="3"/>
        <v>87.584</v>
      </c>
      <c t="str" s="32" r="D81">
        <f t="shared" si="4"/>
        <v>0.761</v>
      </c>
      <c t="str" s="32" r="E81">
        <f t="shared" si="5"/>
        <v>0.184</v>
      </c>
      <c t="str" s="31" r="F81">
        <f t="shared" si="6"/>
        <v>1.291</v>
      </c>
      <c t="str" s="30" r="G81">
        <f t="shared" si="7"/>
        <v>1602</v>
      </c>
      <c t="str" s="30" r="H81">
        <f t="shared" si="8"/>
        <v>2650</v>
      </c>
      <c t="str" s="33" r="I81">
        <f t="shared" si="9"/>
        <v>0.0066</v>
      </c>
      <c t="str" s="33" r="J81">
        <f t="shared" si="10"/>
        <v>0.0026</v>
      </c>
      <c t="str" s="34" r="K81">
        <f t="shared" si="11"/>
        <v>8758</v>
      </c>
      <c s="1" r="L81"/>
      <c s="1" r="M81"/>
      <c s="1" r="N81"/>
      <c s="1" r="O81"/>
      <c s="1" r="P81"/>
      <c s="1" r="Q81"/>
      <c s="1" r="R81"/>
      <c s="1" r="S81"/>
      <c s="1" r="T81"/>
      <c s="1" r="U81"/>
    </row>
    <row customHeight="1" r="82" ht="12.0">
      <c t="str" s="1" r="A82">
        <f t="shared" si="12"/>
        <v>24</v>
      </c>
      <c t="str" s="35" r="B82">
        <f t="shared" si="13"/>
        <v>27.0</v>
      </c>
      <c t="str" s="31" r="C82">
        <f t="shared" si="3"/>
        <v>85.858</v>
      </c>
      <c t="str" s="32" r="D82">
        <f t="shared" si="4"/>
        <v>0.751</v>
      </c>
      <c t="str" s="32" r="E82">
        <f t="shared" si="5"/>
        <v>0.174</v>
      </c>
      <c t="str" s="31" r="F82">
        <f t="shared" si="6"/>
        <v>1.218</v>
      </c>
      <c t="str" s="30" r="G82">
        <f t="shared" si="7"/>
        <v>1511</v>
      </c>
      <c t="str" s="30" r="H82">
        <f t="shared" si="8"/>
        <v>2700</v>
      </c>
      <c t="str" s="33" r="I82">
        <f t="shared" si="9"/>
        <v>0.0066</v>
      </c>
      <c t="str" s="33" r="J82">
        <f t="shared" si="10"/>
        <v>0.0026</v>
      </c>
      <c t="str" s="34" r="K82">
        <f t="shared" si="11"/>
        <v>8586</v>
      </c>
      <c s="1" r="L82"/>
      <c s="1" r="M82"/>
      <c s="1" r="N82"/>
      <c s="1" r="O82"/>
      <c s="1" r="P82"/>
      <c s="1" r="Q82"/>
      <c s="1" r="R82"/>
      <c s="1" r="S82"/>
      <c s="1" r="T82"/>
      <c s="1" r="U82"/>
    </row>
    <row customHeight="1" r="83" ht="12.0">
      <c t="str" s="1" r="A83">
        <f t="shared" si="12"/>
        <v>25</v>
      </c>
      <c t="str" s="35" r="B83">
        <f t="shared" si="13"/>
        <v>27.5</v>
      </c>
      <c t="str" s="31" r="C83">
        <f t="shared" si="3"/>
        <v>84.173</v>
      </c>
      <c t="str" s="32" r="D83">
        <f t="shared" si="4"/>
        <v>0.741</v>
      </c>
      <c t="str" s="32" r="E83">
        <f t="shared" si="5"/>
        <v>0.164</v>
      </c>
      <c t="str" s="31" r="F83">
        <f t="shared" si="6"/>
        <v>1.145</v>
      </c>
      <c t="str" s="30" r="G83">
        <f t="shared" si="7"/>
        <v>1420</v>
      </c>
      <c t="str" s="30" r="H83">
        <f t="shared" si="8"/>
        <v>2750</v>
      </c>
      <c t="str" s="33" r="I83">
        <f t="shared" si="9"/>
        <v>0.0065</v>
      </c>
      <c t="str" s="33" r="J83">
        <f t="shared" si="10"/>
        <v>0.0026</v>
      </c>
      <c t="str" s="34" r="K83">
        <f t="shared" si="11"/>
        <v>8417</v>
      </c>
      <c s="1" r="L83"/>
      <c s="1" r="M83"/>
      <c s="1" r="N83"/>
      <c s="1" r="O83"/>
      <c s="1" r="P83"/>
      <c s="1" r="Q83"/>
      <c s="1" r="R83"/>
      <c s="1" r="S83"/>
      <c s="1" r="T83"/>
      <c s="1" r="U83"/>
    </row>
    <row customHeight="1" r="84" ht="12.0">
      <c t="str" s="1" r="A84">
        <f t="shared" si="12"/>
        <v>26</v>
      </c>
      <c t="str" s="35" r="B84">
        <f t="shared" si="13"/>
        <v>28.0</v>
      </c>
      <c t="str" s="31" r="C84">
        <f t="shared" si="3"/>
        <v>82.525</v>
      </c>
      <c t="str" s="32" r="D84">
        <f t="shared" si="4"/>
        <v>0.730</v>
      </c>
      <c t="str" s="32" r="E84">
        <f t="shared" si="5"/>
        <v>0.153</v>
      </c>
      <c t="str" s="31" r="F84">
        <f t="shared" si="6"/>
        <v>1.073</v>
      </c>
      <c t="str" s="30" r="G84">
        <f t="shared" si="7"/>
        <v>1331</v>
      </c>
      <c t="str" s="30" r="H84">
        <f t="shared" si="8"/>
        <v>2800</v>
      </c>
      <c t="str" s="33" r="I84">
        <f t="shared" si="9"/>
        <v>0.0065</v>
      </c>
      <c t="str" s="33" r="J84">
        <f t="shared" si="10"/>
        <v>0.0026</v>
      </c>
      <c t="str" s="34" r="K84">
        <f t="shared" si="11"/>
        <v>8253</v>
      </c>
      <c s="1" r="L84"/>
      <c s="1" r="M84"/>
      <c s="1" r="N84"/>
      <c s="1" r="O84"/>
      <c s="1" r="P84"/>
      <c s="1" r="Q84"/>
      <c s="1" r="R84"/>
      <c s="1" r="S84"/>
      <c s="1" r="T84"/>
      <c s="1" r="U84"/>
    </row>
    <row customHeight="1" r="85" ht="12.0">
      <c t="str" s="1" r="A85">
        <f t="shared" si="12"/>
        <v>27</v>
      </c>
      <c t="str" s="35" r="B85">
        <f t="shared" si="13"/>
        <v>28.5</v>
      </c>
      <c t="str" s="31" r="C85">
        <f t="shared" si="3"/>
        <v>80.916</v>
      </c>
      <c t="str" s="32" r="D85">
        <f t="shared" si="4"/>
        <v>0.720</v>
      </c>
      <c t="str" s="32" r="E85">
        <f t="shared" si="5"/>
        <v>0.143</v>
      </c>
      <c t="str" s="31" r="F85">
        <f t="shared" si="6"/>
        <v>1.002</v>
      </c>
      <c t="str" s="30" r="G85">
        <f t="shared" si="7"/>
        <v>1243</v>
      </c>
      <c t="str" s="30" r="H85">
        <f t="shared" si="8"/>
        <v>2850</v>
      </c>
      <c t="str" s="33" r="I85">
        <f t="shared" si="9"/>
        <v>0.0064</v>
      </c>
      <c t="str" s="33" r="J85">
        <f t="shared" si="10"/>
        <v>0.0026</v>
      </c>
      <c t="str" s="34" r="K85">
        <f t="shared" si="11"/>
        <v>8092</v>
      </c>
      <c s="1" r="L85"/>
      <c s="1" r="M85"/>
      <c s="1" r="N85"/>
      <c s="1" r="O85"/>
      <c s="1" r="P85"/>
      <c s="1" r="Q85"/>
      <c s="1" r="R85"/>
      <c s="1" r="S85"/>
      <c s="1" r="T85"/>
      <c s="1" r="U85"/>
    </row>
    <row customHeight="1" r="86" ht="12.0">
      <c t="str" s="1" r="A86">
        <f t="shared" si="12"/>
        <v>28</v>
      </c>
      <c t="str" s="35" r="B86">
        <f t="shared" si="13"/>
        <v>29.0</v>
      </c>
      <c t="str" s="31" r="C86">
        <f t="shared" si="3"/>
        <v>79.342</v>
      </c>
      <c t="str" s="32" r="D86">
        <f t="shared" si="4"/>
        <v>0.710</v>
      </c>
      <c t="str" s="32" r="E86">
        <f t="shared" si="5"/>
        <v>0.133</v>
      </c>
      <c t="str" s="31" r="F86">
        <f t="shared" si="6"/>
        <v>0.932</v>
      </c>
      <c t="str" s="30" r="G86">
        <f t="shared" si="7"/>
        <v>1156</v>
      </c>
      <c t="str" s="30" r="H86">
        <f t="shared" si="8"/>
        <v>2900</v>
      </c>
      <c t="str" s="33" r="I86">
        <f t="shared" si="9"/>
        <v>0.0064</v>
      </c>
      <c t="str" s="33" r="J86">
        <f t="shared" si="10"/>
        <v>0.0025</v>
      </c>
      <c t="str" s="34" r="K86">
        <f t="shared" si="11"/>
        <v>7934</v>
      </c>
      <c s="1" r="L86"/>
      <c s="1" r="M86"/>
      <c s="1" r="N86"/>
      <c s="1" r="O86"/>
      <c s="1" r="P86"/>
      <c s="1" r="Q86"/>
      <c s="1" r="R86"/>
      <c s="1" r="S86"/>
      <c s="1" r="T86"/>
      <c s="1" r="U86"/>
    </row>
    <row customHeight="1" r="87" ht="12.0">
      <c t="str" s="1" r="A87">
        <f t="shared" si="12"/>
        <v>29</v>
      </c>
      <c t="str" s="35" r="B87">
        <f t="shared" si="13"/>
        <v>29.5</v>
      </c>
      <c t="str" s="31" r="C87">
        <f t="shared" si="3"/>
        <v>77.805</v>
      </c>
      <c t="str" s="32" r="D87">
        <f t="shared" si="4"/>
        <v>0.700</v>
      </c>
      <c t="str" s="32" r="E87">
        <f t="shared" si="5"/>
        <v>0.123</v>
      </c>
      <c t="str" s="31" r="F87">
        <f t="shared" si="6"/>
        <v>0.863</v>
      </c>
      <c t="str" s="30" r="G87">
        <f t="shared" si="7"/>
        <v>1070</v>
      </c>
      <c t="str" s="30" r="H87">
        <f t="shared" si="8"/>
        <v>2950</v>
      </c>
      <c t="str" s="33" r="I87">
        <f t="shared" si="9"/>
        <v>0.0063</v>
      </c>
      <c t="str" s="33" r="J87">
        <f t="shared" si="10"/>
        <v>0.0025</v>
      </c>
      <c t="str" s="34" r="K87">
        <f t="shared" si="11"/>
        <v>7780</v>
      </c>
      <c s="1" r="L87"/>
      <c s="1" r="M87"/>
      <c s="1" r="N87"/>
      <c s="1" r="O87"/>
      <c s="1" r="P87"/>
      <c s="1" r="Q87"/>
      <c s="1" r="R87"/>
      <c s="1" r="S87"/>
      <c s="1" r="T87"/>
      <c s="1" r="U87"/>
    </row>
    <row customHeight="1" r="88" ht="12.0">
      <c t="str" s="1" r="A88">
        <f t="shared" si="12"/>
        <v>30</v>
      </c>
      <c t="str" s="35" r="B88">
        <f t="shared" si="13"/>
        <v>30.0</v>
      </c>
      <c t="str" s="31" r="C88">
        <f t="shared" si="3"/>
        <v>76.302</v>
      </c>
      <c t="str" s="32" r="D88">
        <f t="shared" si="4"/>
        <v>0.690</v>
      </c>
      <c t="str" s="32" r="E88">
        <f t="shared" si="5"/>
        <v>0.113</v>
      </c>
      <c t="str" s="31" r="F88">
        <f t="shared" si="6"/>
        <v>0.794</v>
      </c>
      <c t="str" s="30" r="G88">
        <f t="shared" si="7"/>
        <v>985</v>
      </c>
      <c t="str" s="30" r="H88">
        <f t="shared" si="8"/>
        <v>3000</v>
      </c>
      <c t="str" s="33" r="I88">
        <f t="shared" si="9"/>
        <v>0.0062</v>
      </c>
      <c t="str" s="33" r="J88">
        <f t="shared" si="10"/>
        <v>0.0025</v>
      </c>
      <c t="str" s="34" r="K88">
        <f t="shared" si="11"/>
        <v>7630</v>
      </c>
      <c s="1" r="L88"/>
      <c s="1" r="M88"/>
      <c s="1" r="N88"/>
      <c s="1" r="O88"/>
      <c s="1" r="P88"/>
      <c s="1" r="Q88"/>
      <c s="1" r="R88"/>
      <c s="1" r="S88"/>
      <c s="1" r="T88"/>
      <c s="1" r="U88"/>
    </row>
    <row customHeight="1" r="89" ht="12.0">
      <c t="str" s="1" r="A89">
        <f t="shared" si="12"/>
        <v>31</v>
      </c>
      <c t="str" s="35" r="B89">
        <f t="shared" si="13"/>
        <v>30.5</v>
      </c>
      <c t="str" s="31" r="C89">
        <f t="shared" si="3"/>
        <v>74.833</v>
      </c>
      <c t="str" s="32" r="D89">
        <f t="shared" si="4"/>
        <v>0.681</v>
      </c>
      <c t="str" s="32" r="E89">
        <f t="shared" si="5"/>
        <v>0.104</v>
      </c>
      <c t="str" s="31" r="F89">
        <f t="shared" si="6"/>
        <v>0.727</v>
      </c>
      <c t="str" s="30" r="G89">
        <f t="shared" si="7"/>
        <v>901</v>
      </c>
      <c t="str" s="30" r="H89">
        <f t="shared" si="8"/>
        <v>3050</v>
      </c>
      <c t="str" s="33" r="I89">
        <f t="shared" si="9"/>
        <v>0.0062</v>
      </c>
      <c t="str" s="33" r="J89">
        <f t="shared" si="10"/>
        <v>0.0025</v>
      </c>
      <c t="str" s="34" r="K89">
        <f t="shared" si="11"/>
        <v>7483</v>
      </c>
      <c s="1" r="L89"/>
      <c s="1" r="M89"/>
      <c s="1" r="N89"/>
      <c s="1" r="O89"/>
      <c s="1" r="P89"/>
      <c s="1" r="Q89"/>
      <c s="1" r="R89"/>
      <c s="1" r="S89"/>
      <c s="1" r="T89"/>
      <c s="1" r="U89"/>
    </row>
    <row customHeight="1" r="90" ht="12.0">
      <c t="str" s="1" r="A90">
        <f t="shared" si="12"/>
        <v>32</v>
      </c>
      <c t="str" s="35" r="B90">
        <f t="shared" si="13"/>
        <v>31.0</v>
      </c>
      <c t="str" s="31" r="C90">
        <f t="shared" si="3"/>
        <v>73.397</v>
      </c>
      <c t="str" s="32" r="D90">
        <f t="shared" si="4"/>
        <v>0.671</v>
      </c>
      <c t="str" s="32" r="E90">
        <f t="shared" si="5"/>
        <v>0.094</v>
      </c>
      <c t="str" s="31" r="F90">
        <f t="shared" si="6"/>
        <v>0.660</v>
      </c>
      <c t="str" s="30" r="G90">
        <f t="shared" si="7"/>
        <v>818</v>
      </c>
      <c t="str" s="30" r="H90">
        <f t="shared" si="8"/>
        <v>3100</v>
      </c>
      <c t="str" s="33" r="I90">
        <f t="shared" si="9"/>
        <v>0.0061</v>
      </c>
      <c t="str" s="33" r="J90">
        <f t="shared" si="10"/>
        <v>0.0025</v>
      </c>
      <c t="str" s="34" r="K90">
        <f t="shared" si="11"/>
        <v>7340</v>
      </c>
      <c s="1" r="L90"/>
      <c s="1" r="M90"/>
      <c s="1" r="N90"/>
      <c s="1" r="O90"/>
      <c s="1" r="P90"/>
      <c s="1" r="Q90"/>
      <c s="1" r="R90"/>
      <c s="1" r="S90"/>
      <c s="1" r="T90"/>
      <c s="1" r="U90"/>
    </row>
    <row customHeight="1" r="91" ht="12.0">
      <c t="str" s="1" r="A91">
        <f t="shared" si="12"/>
        <v>33</v>
      </c>
      <c t="str" s="35" r="B91">
        <f t="shared" si="13"/>
        <v>31.5</v>
      </c>
      <c t="str" s="31" r="C91">
        <f t="shared" si="3"/>
        <v>71.993</v>
      </c>
      <c t="str" s="32" r="D91">
        <f t="shared" si="4"/>
        <v>0.662</v>
      </c>
      <c t="str" s="32" r="E91">
        <f t="shared" si="5"/>
        <v>0.085</v>
      </c>
      <c t="str" s="31" r="F91">
        <f t="shared" si="6"/>
        <v>0.594</v>
      </c>
      <c t="str" s="30" r="G91">
        <f t="shared" si="7"/>
        <v>736</v>
      </c>
      <c t="str" s="30" r="H91">
        <f t="shared" si="8"/>
        <v>3150</v>
      </c>
      <c t="str" s="33" r="I91">
        <f t="shared" si="9"/>
        <v>0.0061</v>
      </c>
      <c t="str" s="33" r="J91">
        <f t="shared" si="10"/>
        <v>0.0024</v>
      </c>
      <c t="str" s="34" r="K91">
        <f t="shared" si="11"/>
        <v>7199</v>
      </c>
      <c s="1" r="L91"/>
      <c s="1" r="M91"/>
      <c s="1" r="N91"/>
      <c s="1" r="O91"/>
      <c s="1" r="P91"/>
      <c s="1" r="Q91"/>
      <c s="1" r="R91"/>
      <c s="1" r="S91"/>
      <c s="1" r="T91"/>
      <c s="1" r="U91"/>
    </row>
    <row customHeight="1" r="92" ht="12.0">
      <c t="str" s="1" r="A92">
        <f t="shared" si="12"/>
        <v>34</v>
      </c>
      <c t="str" s="35" r="B92">
        <f t="shared" si="13"/>
        <v>32.0</v>
      </c>
      <c t="str" s="31" r="C92">
        <f t="shared" si="3"/>
        <v>70.620</v>
      </c>
      <c t="str" s="32" r="D92">
        <f t="shared" si="4"/>
        <v>0.652</v>
      </c>
      <c t="str" s="32" r="E92">
        <f t="shared" si="5"/>
        <v>0.075</v>
      </c>
      <c t="str" s="31" r="F92">
        <f t="shared" si="6"/>
        <v>0.528</v>
      </c>
      <c t="str" s="30" r="G92">
        <f t="shared" si="7"/>
        <v>655</v>
      </c>
      <c t="str" s="30" r="H92">
        <f t="shared" si="8"/>
        <v>3200</v>
      </c>
      <c t="str" s="33" r="I92">
        <f t="shared" si="9"/>
        <v>0.0060</v>
      </c>
      <c t="str" s="33" r="J92">
        <f t="shared" si="10"/>
        <v>0.0024</v>
      </c>
      <c t="str" s="34" r="K92">
        <f t="shared" si="11"/>
        <v>7062</v>
      </c>
      <c s="1" r="L92"/>
      <c s="1" r="M92"/>
      <c s="1" r="N92"/>
      <c s="1" r="O92"/>
      <c s="1" r="P92"/>
      <c s="1" r="Q92"/>
      <c s="1" r="R92"/>
      <c s="1" r="S92"/>
      <c s="1" r="T92"/>
      <c s="1" r="U92"/>
    </row>
    <row customHeight="1" r="93" ht="12.0">
      <c t="str" s="1" r="A93">
        <f t="shared" si="12"/>
        <v>35</v>
      </c>
      <c t="str" s="35" r="B93">
        <f t="shared" si="13"/>
        <v>32.5</v>
      </c>
      <c t="str" s="31" r="C93">
        <f t="shared" si="3"/>
        <v>69.278</v>
      </c>
      <c t="str" s="32" r="D93">
        <f t="shared" si="4"/>
        <v>0.643</v>
      </c>
      <c t="str" s="32" r="E93">
        <f t="shared" si="5"/>
        <v>0.066</v>
      </c>
      <c t="str" s="31" r="F93">
        <f t="shared" si="6"/>
        <v>0.464</v>
      </c>
      <c t="str" s="30" r="G93">
        <f t="shared" si="7"/>
        <v>575</v>
      </c>
      <c t="str" s="30" r="H93">
        <f t="shared" si="8"/>
        <v>3250</v>
      </c>
      <c t="str" s="33" r="I93">
        <f t="shared" si="9"/>
        <v>0.0060</v>
      </c>
      <c t="str" s="33" r="J93">
        <f t="shared" si="10"/>
        <v>0.0024</v>
      </c>
      <c t="str" s="34" r="K93">
        <f t="shared" si="11"/>
        <v>6928</v>
      </c>
      <c s="1" r="L93"/>
      <c s="1" r="M93"/>
      <c s="1" r="N93"/>
      <c s="1" r="O93"/>
      <c s="1" r="P93"/>
      <c s="1" r="Q93"/>
      <c s="1" r="R93"/>
      <c s="1" r="S93"/>
      <c s="1" r="T93"/>
      <c s="1" r="U93"/>
    </row>
    <row customHeight="1" r="94" ht="12.0">
      <c t="str" s="1" r="A94">
        <f t="shared" si="12"/>
        <v>36</v>
      </c>
      <c t="str" s="35" r="B94">
        <f t="shared" si="13"/>
        <v>33.0</v>
      </c>
      <c t="str" s="31" r="C94">
        <f t="shared" si="3"/>
        <v>67.966</v>
      </c>
      <c t="str" s="32" r="D94">
        <f t="shared" si="4"/>
        <v>0.634</v>
      </c>
      <c t="str" s="32" r="E94">
        <f t="shared" si="5"/>
        <v>0.057</v>
      </c>
      <c t="str" s="31" r="F94">
        <f t="shared" si="6"/>
        <v>0.400</v>
      </c>
      <c t="str" s="30" r="G94">
        <f t="shared" si="7"/>
        <v>496</v>
      </c>
      <c t="str" s="30" r="H94">
        <f t="shared" si="8"/>
        <v>3300</v>
      </c>
      <c t="str" s="33" r="I94">
        <f t="shared" si="9"/>
        <v>0.0059</v>
      </c>
      <c t="str" s="33" r="J94">
        <f t="shared" si="10"/>
        <v>0.0024</v>
      </c>
      <c t="str" s="34" r="K94">
        <f t="shared" si="11"/>
        <v>6797</v>
      </c>
      <c s="1" r="L94"/>
      <c s="1" r="M94"/>
      <c s="1" r="N94"/>
      <c s="1" r="O94"/>
      <c s="1" r="P94"/>
      <c s="1" r="Q94"/>
      <c s="1" r="R94"/>
      <c s="1" r="S94"/>
      <c s="1" r="T94"/>
      <c s="1" r="U94"/>
    </row>
    <row customHeight="1" r="95" ht="12.0">
      <c t="str" s="1" r="A95">
        <f t="shared" si="12"/>
        <v>37</v>
      </c>
      <c t="str" s="35" r="B95">
        <f t="shared" si="13"/>
        <v>33.5</v>
      </c>
      <c t="str" s="31" r="C95">
        <f t="shared" si="3"/>
        <v>66.683</v>
      </c>
      <c t="str" s="32" r="D95">
        <f t="shared" si="4"/>
        <v>0.625</v>
      </c>
      <c t="str" s="32" r="E95">
        <f t="shared" si="5"/>
        <v>0.048</v>
      </c>
      <c t="str" s="31" r="F95">
        <f t="shared" si="6"/>
        <v>0.337</v>
      </c>
      <c t="str" s="30" r="G95">
        <f t="shared" si="7"/>
        <v>418</v>
      </c>
      <c t="str" s="30" r="H95">
        <f t="shared" si="8"/>
        <v>3350</v>
      </c>
      <c t="str" s="33" r="I95">
        <f t="shared" si="9"/>
        <v>0.0059</v>
      </c>
      <c t="str" s="33" r="J95">
        <f t="shared" si="10"/>
        <v>0.0023</v>
      </c>
      <c t="str" s="34" r="K95">
        <f t="shared" si="11"/>
        <v>6668</v>
      </c>
      <c s="1" r="L95"/>
      <c s="1" r="M95"/>
      <c s="1" r="N95"/>
      <c s="1" r="O95"/>
      <c s="1" r="P95"/>
      <c s="1" r="Q95"/>
      <c s="1" r="R95"/>
      <c s="1" r="S95"/>
      <c s="1" r="T95"/>
      <c s="1" r="U95"/>
    </row>
    <row customHeight="1" r="96" ht="12.0">
      <c t="str" s="1" r="A96">
        <f t="shared" si="12"/>
        <v>38</v>
      </c>
      <c t="str" s="35" r="B96">
        <f t="shared" si="13"/>
        <v>34.0</v>
      </c>
      <c t="str" s="31" r="C96">
        <f t="shared" si="3"/>
        <v>65.428</v>
      </c>
      <c t="str" s="32" r="D96">
        <f t="shared" si="4"/>
        <v>0.616</v>
      </c>
      <c t="str" s="32" r="E96">
        <f t="shared" si="5"/>
        <v>0.039</v>
      </c>
      <c t="str" s="31" r="F96">
        <f t="shared" si="6"/>
        <v>0.275</v>
      </c>
      <c t="str" s="30" r="G96">
        <f t="shared" si="7"/>
        <v>341</v>
      </c>
      <c t="str" s="30" r="H96">
        <f t="shared" si="8"/>
        <v>3400</v>
      </c>
      <c t="str" s="33" r="I96">
        <f t="shared" si="9"/>
        <v>0.0058</v>
      </c>
      <c t="str" s="33" r="J96">
        <f t="shared" si="10"/>
        <v>0.0023</v>
      </c>
      <c t="str" s="34" r="K96">
        <f t="shared" si="11"/>
        <v>6543</v>
      </c>
      <c s="1" r="L96"/>
      <c s="1" r="M96"/>
      <c s="1" r="N96"/>
      <c s="1" r="O96"/>
      <c s="1" r="P96"/>
      <c s="1" r="Q96"/>
      <c s="1" r="R96"/>
      <c s="1" r="S96"/>
      <c s="1" r="T96"/>
      <c s="1" r="U96"/>
    </row>
    <row customHeight="1" r="97" ht="12.0">
      <c t="str" s="1" r="A97">
        <f t="shared" si="12"/>
        <v>39</v>
      </c>
      <c t="str" s="35" r="B97">
        <f t="shared" si="13"/>
        <v>34.5</v>
      </c>
      <c t="str" s="31" r="C97">
        <f t="shared" si="3"/>
        <v>64.200</v>
      </c>
      <c t="str" s="32" r="D97">
        <f t="shared" si="4"/>
        <v>0.607</v>
      </c>
      <c t="str" s="32" r="E97">
        <f t="shared" si="5"/>
        <v>0.031</v>
      </c>
      <c t="str" s="31" r="F97">
        <f t="shared" si="6"/>
        <v>0.214</v>
      </c>
      <c t="str" s="30" r="G97">
        <f t="shared" si="7"/>
        <v>265</v>
      </c>
      <c t="str" s="30" r="H97">
        <f t="shared" si="8"/>
        <v>3450</v>
      </c>
      <c t="str" s="33" r="I97">
        <f t="shared" si="9"/>
        <v>0.0057</v>
      </c>
      <c t="str" s="33" r="J97">
        <f t="shared" si="10"/>
        <v>0.0023</v>
      </c>
      <c t="str" s="34" r="K97">
        <f t="shared" si="11"/>
        <v>6420</v>
      </c>
      <c s="1" r="L97"/>
      <c s="1" r="M97"/>
      <c s="1" r="N97"/>
      <c s="1" r="O97"/>
      <c s="1" r="P97"/>
      <c s="1" r="Q97"/>
      <c s="1" r="R97"/>
      <c s="1" r="S97"/>
      <c s="1" r="T97"/>
      <c s="1" r="U97"/>
    </row>
    <row customHeight="1" r="98" ht="12.0">
      <c t="str" s="1" r="A98">
        <f t="shared" si="12"/>
        <v>40</v>
      </c>
      <c t="str" s="35" r="B98">
        <f t="shared" si="13"/>
        <v>35.0</v>
      </c>
      <c t="str" s="31" r="C98">
        <f t="shared" si="3"/>
        <v>63.000</v>
      </c>
      <c t="str" s="32" r="D98">
        <f t="shared" si="4"/>
        <v>0.599</v>
      </c>
      <c t="str" s="32" r="E98">
        <f t="shared" si="5"/>
        <v>0.022</v>
      </c>
      <c t="str" s="31" r="F98">
        <f t="shared" si="6"/>
        <v>0.154</v>
      </c>
      <c t="str" s="30" r="G98">
        <f t="shared" si="7"/>
        <v>190</v>
      </c>
      <c t="str" s="30" r="H98">
        <f t="shared" si="8"/>
        <v>3500</v>
      </c>
      <c t="str" s="33" r="I98">
        <f t="shared" si="9"/>
        <v>0.0057</v>
      </c>
      <c t="str" s="33" r="J98">
        <f t="shared" si="10"/>
        <v>0.0023</v>
      </c>
      <c t="str" s="34" r="K98">
        <f t="shared" si="11"/>
        <v>6300</v>
      </c>
      <c s="1" r="L98"/>
      <c s="1" r="M98"/>
      <c s="1" r="N98"/>
      <c s="1" r="O98"/>
      <c s="1" r="P98"/>
      <c s="1" r="Q98"/>
      <c s="1" r="R98"/>
      <c s="1" r="S98"/>
      <c s="1" r="T98"/>
      <c s="1" r="U98"/>
    </row>
    <row customHeight="1" r="99" ht="12.0">
      <c t="str" s="1" r="A99">
        <f t="shared" si="12"/>
        <v>41</v>
      </c>
      <c t="str" s="35" r="B99">
        <f t="shared" si="13"/>
        <v>35.5</v>
      </c>
      <c t="str" s="31" r="C99">
        <f t="shared" si="3"/>
        <v>61.826</v>
      </c>
      <c t="str" s="32" r="D99">
        <f t="shared" si="4"/>
        <v>0.590</v>
      </c>
      <c t="str" s="32" r="E99">
        <f t="shared" si="5"/>
        <v>0.013</v>
      </c>
      <c t="str" s="31" r="F99">
        <f t="shared" si="6"/>
        <v>0.094</v>
      </c>
      <c t="str" s="30" r="G99">
        <f t="shared" si="7"/>
        <v>116</v>
      </c>
      <c t="str" s="30" r="H99">
        <f t="shared" si="8"/>
        <v>3550</v>
      </c>
      <c t="str" s="33" r="I99">
        <f t="shared" si="9"/>
        <v>0.0056</v>
      </c>
      <c t="str" s="33" r="J99">
        <f t="shared" si="10"/>
        <v>0.0023</v>
      </c>
      <c t="str" s="34" r="K99">
        <f t="shared" si="11"/>
        <v>6183</v>
      </c>
      <c s="1" r="L99"/>
      <c s="1" r="M99"/>
      <c s="1" r="N99"/>
      <c s="1" r="O99"/>
      <c s="1" r="P99"/>
      <c s="1" r="Q99"/>
      <c s="1" r="R99"/>
      <c s="1" r="S99"/>
      <c s="1" r="T99"/>
      <c s="1" r="U99"/>
    </row>
    <row customHeight="1" r="100" ht="12.0">
      <c t="str" s="1" r="A100">
        <f t="shared" si="12"/>
        <v>42</v>
      </c>
      <c t="str" s="35" r="B100">
        <f t="shared" si="13"/>
        <v>36.0</v>
      </c>
      <c t="str" s="31" r="C100">
        <f t="shared" si="3"/>
        <v>60.677</v>
      </c>
      <c t="str" s="32" r="D100">
        <f t="shared" si="4"/>
        <v>0.582</v>
      </c>
      <c t="str" s="32" r="E100">
        <f t="shared" si="5"/>
        <v>0.005</v>
      </c>
      <c t="str" s="31" r="F100">
        <f t="shared" si="6"/>
        <v>0.035</v>
      </c>
      <c t="str" s="30" r="G100">
        <f t="shared" si="7"/>
        <v>43</v>
      </c>
      <c t="str" s="30" r="H100">
        <f t="shared" si="8"/>
        <v>3600</v>
      </c>
      <c t="str" s="33" r="I100">
        <f t="shared" si="9"/>
        <v>0.0056</v>
      </c>
      <c t="str" s="33" r="J100">
        <f t="shared" si="10"/>
        <v>0.0022</v>
      </c>
      <c t="str" s="34" r="K100">
        <f t="shared" si="11"/>
        <v>6068</v>
      </c>
      <c s="1" r="L100"/>
      <c s="1" r="M100"/>
      <c s="1" r="N100"/>
      <c s="1" r="O100"/>
      <c s="1" r="P100"/>
      <c s="1" r="Q100"/>
      <c s="1" r="R100"/>
      <c s="1" r="S100"/>
      <c s="1" r="T100"/>
      <c s="1" r="U100"/>
    </row>
    <row customHeight="1" r="101" ht="12.0">
      <c t="str" s="1" r="A101">
        <f t="shared" si="12"/>
        <v>43</v>
      </c>
      <c t="str" s="35" r="B101">
        <f t="shared" si="13"/>
        <v>36.5</v>
      </c>
      <c t="str" s="31" r="C101">
        <f t="shared" si="3"/>
        <v>59.553</v>
      </c>
      <c t="str" s="32" r="D101">
        <f t="shared" si="4"/>
        <v>0.574</v>
      </c>
      <c t="str" s="32" r="E101">
        <f t="shared" si="5"/>
        <v>-0.003</v>
      </c>
      <c t="str" s="31" r="F101">
        <f t="shared" si="6"/>
        <v>-0.023</v>
      </c>
      <c t="str" s="30" r="G101">
        <f t="shared" si="7"/>
        <v>-28</v>
      </c>
      <c t="str" s="30" r="H101">
        <f t="shared" si="8"/>
        <v>3650</v>
      </c>
      <c t="str" s="33" r="I101">
        <f t="shared" si="9"/>
        <v>0.0055</v>
      </c>
      <c t="str" s="33" r="J101">
        <f t="shared" si="10"/>
        <v>0.0022</v>
      </c>
      <c t="str" s="34" r="K101">
        <f t="shared" si="11"/>
        <v>5955</v>
      </c>
      <c s="1" r="L101"/>
      <c s="1" r="M101"/>
      <c s="1" r="N101"/>
      <c s="1" r="O101"/>
      <c s="1" r="P101"/>
      <c s="1" r="Q101"/>
      <c s="1" r="R101"/>
      <c s="1" r="S101"/>
      <c s="1" r="T101"/>
      <c s="1" r="U101"/>
    </row>
    <row customHeight="1" r="102" ht="12.0">
      <c t="str" s="1" r="A102">
        <f t="shared" si="12"/>
        <v>44</v>
      </c>
      <c t="str" s="35" r="B102">
        <f t="shared" si="13"/>
        <v>37.0</v>
      </c>
      <c t="str" s="31" r="C102">
        <f t="shared" si="3"/>
        <v>58.454</v>
      </c>
      <c t="str" s="32" r="D102">
        <f t="shared" si="4"/>
        <v>0.565</v>
      </c>
      <c t="str" s="32" r="E102">
        <f t="shared" si="5"/>
        <v>-0.012</v>
      </c>
      <c t="str" s="31" r="F102">
        <f t="shared" si="6"/>
        <v>-0.081</v>
      </c>
      <c t="str" s="30" r="G102">
        <f t="shared" si="7"/>
        <v>-99</v>
      </c>
      <c t="str" s="30" r="H102">
        <f t="shared" si="8"/>
        <v>3700</v>
      </c>
      <c t="str" s="33" r="I102">
        <f t="shared" si="9"/>
        <v>0.0055</v>
      </c>
      <c t="str" s="33" r="J102">
        <f t="shared" si="10"/>
        <v>0.0022</v>
      </c>
      <c t="str" s="34" r="K102">
        <f t="shared" si="11"/>
        <v>5845</v>
      </c>
      <c s="1" r="L102"/>
      <c s="1" r="M102"/>
      <c s="1" r="N102"/>
      <c s="1" r="O102"/>
      <c s="1" r="P102"/>
      <c s="1" r="Q102"/>
      <c s="1" r="R102"/>
      <c s="1" r="S102"/>
      <c s="1" r="T102"/>
      <c s="1" r="U102"/>
    </row>
    <row customHeight="1" r="103" ht="12.0">
      <c t="str" s="1" r="A103">
        <f t="shared" si="12"/>
        <v>45</v>
      </c>
      <c t="str" s="35" r="B103">
        <f t="shared" si="13"/>
        <v>37.5</v>
      </c>
      <c t="str" s="31" r="C103">
        <f t="shared" si="3"/>
        <v>57.378</v>
      </c>
      <c t="str" s="32" r="D103">
        <f t="shared" si="4"/>
        <v>0.557</v>
      </c>
      <c t="str" s="32" r="E103">
        <f t="shared" si="5"/>
        <v>-0.020</v>
      </c>
      <c t="str" s="31" r="F103">
        <f t="shared" si="6"/>
        <v>-0.137</v>
      </c>
      <c t="str" s="30" r="G103">
        <f t="shared" si="7"/>
        <v>-170</v>
      </c>
      <c t="str" s="30" r="H103">
        <f t="shared" si="8"/>
        <v>3750</v>
      </c>
      <c t="str" s="33" r="I103">
        <f t="shared" si="9"/>
        <v>0.0054</v>
      </c>
      <c t="str" s="33" r="J103">
        <f t="shared" si="10"/>
        <v>0.0022</v>
      </c>
      <c t="str" s="34" r="K103">
        <f t="shared" si="11"/>
        <v>5738</v>
      </c>
      <c s="1" r="L103"/>
      <c s="1" r="M103"/>
      <c s="1" r="N103"/>
      <c s="1" r="O103"/>
      <c s="1" r="P103"/>
      <c s="1" r="Q103"/>
      <c s="1" r="R103"/>
      <c s="1" r="S103"/>
      <c s="1" r="T103"/>
      <c s="1" r="U103"/>
    </row>
    <row customHeight="1" r="104" ht="12.0">
      <c t="str" s="1" r="A104">
        <f t="shared" si="12"/>
        <v>46</v>
      </c>
      <c t="str" s="35" r="B104">
        <f t="shared" si="13"/>
        <v>38.0</v>
      </c>
      <c t="str" s="31" r="C104">
        <f t="shared" si="3"/>
        <v>56.326</v>
      </c>
      <c t="str" s="32" r="D104">
        <f t="shared" si="4"/>
        <v>0.549</v>
      </c>
      <c t="str" s="32" r="E104">
        <f t="shared" si="5"/>
        <v>-0.028</v>
      </c>
      <c t="str" s="31" r="F104">
        <f t="shared" si="6"/>
        <v>-0.193</v>
      </c>
      <c t="str" s="30" r="G104">
        <f t="shared" si="7"/>
        <v>-239</v>
      </c>
      <c t="str" s="30" r="H104">
        <f t="shared" si="8"/>
        <v>3800</v>
      </c>
      <c t="str" s="33" r="I104">
        <f t="shared" si="9"/>
        <v>0.0054</v>
      </c>
      <c t="str" s="33" r="J104">
        <f t="shared" si="10"/>
        <v>0.0021</v>
      </c>
      <c t="str" s="34" r="K104">
        <f t="shared" si="11"/>
        <v>5633</v>
      </c>
      <c s="1" r="L104"/>
      <c s="1" r="M104"/>
      <c s="1" r="N104"/>
      <c s="1" r="O104"/>
      <c s="1" r="P104"/>
      <c s="1" r="Q104"/>
      <c s="1" r="R104"/>
      <c s="1" r="S104"/>
      <c s="1" r="T104"/>
      <c s="1" r="U104"/>
    </row>
    <row customHeight="1" r="105" ht="12.0">
      <c t="str" s="1" r="A105">
        <f t="shared" si="12"/>
        <v>47</v>
      </c>
      <c t="str" s="35" r="B105">
        <f t="shared" si="13"/>
        <v>38.5</v>
      </c>
      <c t="str" s="31" r="C105">
        <f t="shared" si="3"/>
        <v>55.296</v>
      </c>
      <c t="str" s="32" r="D105">
        <f t="shared" si="4"/>
        <v>0.541</v>
      </c>
      <c t="str" s="32" r="E105">
        <f t="shared" si="5"/>
        <v>-0.035</v>
      </c>
      <c t="str" s="31" r="F105">
        <f t="shared" si="6"/>
        <v>-0.248</v>
      </c>
      <c t="str" s="30" r="G105">
        <f t="shared" si="7"/>
        <v>-307</v>
      </c>
      <c t="str" s="30" r="H105">
        <f t="shared" si="8"/>
        <v>3850</v>
      </c>
      <c t="str" s="33" r="I105">
        <f t="shared" si="9"/>
        <v>0.0053</v>
      </c>
      <c t="str" s="33" r="J105">
        <f t="shared" si="10"/>
        <v>0.0021</v>
      </c>
      <c t="str" s="34" r="K105">
        <f t="shared" si="11"/>
        <v>5530</v>
      </c>
      <c s="1" r="L105"/>
      <c s="1" r="M105"/>
      <c s="1" r="N105"/>
      <c s="1" r="O105"/>
      <c s="1" r="P105"/>
      <c s="1" r="Q105"/>
      <c s="1" r="R105"/>
      <c s="1" r="S105"/>
      <c s="1" r="T105"/>
      <c s="1" r="U105"/>
    </row>
    <row customHeight="1" r="106" ht="12.0">
      <c t="str" s="1" r="A106">
        <f t="shared" si="12"/>
        <v>48</v>
      </c>
      <c t="str" s="35" r="B106">
        <f t="shared" si="13"/>
        <v>39.0</v>
      </c>
      <c t="str" s="31" r="C106">
        <f t="shared" si="3"/>
        <v>54.288</v>
      </c>
      <c t="str" s="32" r="D106">
        <f t="shared" si="4"/>
        <v>0.534</v>
      </c>
      <c t="str" s="32" r="E106">
        <f t="shared" si="5"/>
        <v>-0.043</v>
      </c>
      <c t="str" s="31" r="F106">
        <f t="shared" si="6"/>
        <v>-0.302</v>
      </c>
      <c t="str" s="30" r="G106">
        <f t="shared" si="7"/>
        <v>-375</v>
      </c>
      <c t="str" s="30" r="H106">
        <f t="shared" si="8"/>
        <v>3900</v>
      </c>
      <c t="str" s="33" r="I106">
        <f t="shared" si="9"/>
        <v>0.0052</v>
      </c>
      <c t="str" s="33" r="J106">
        <f t="shared" si="10"/>
        <v>0.0021</v>
      </c>
      <c t="str" s="34" r="K106">
        <f t="shared" si="11"/>
        <v>5429</v>
      </c>
      <c s="1" r="L106"/>
      <c s="1" r="M106"/>
      <c s="1" r="N106"/>
      <c s="1" r="O106"/>
      <c s="1" r="P106"/>
      <c s="1" r="Q106"/>
      <c s="1" r="R106"/>
      <c s="1" r="S106"/>
      <c s="1" r="T106"/>
      <c s="1" r="U106"/>
    </row>
    <row customHeight="1" r="107" ht="12.0">
      <c t="str" s="1" r="A107">
        <f t="shared" si="12"/>
        <v>49</v>
      </c>
      <c t="str" s="35" r="B107">
        <f t="shared" si="13"/>
        <v>39.5</v>
      </c>
      <c t="str" s="31" r="C107">
        <f t="shared" si="3"/>
        <v>53.302</v>
      </c>
      <c t="str" s="32" r="D107">
        <f t="shared" si="4"/>
        <v>0.526</v>
      </c>
      <c t="str" s="32" r="E107">
        <f t="shared" si="5"/>
        <v>-0.051</v>
      </c>
      <c t="str" s="31" r="F107">
        <f t="shared" si="6"/>
        <v>-0.356</v>
      </c>
      <c t="str" s="30" r="G107">
        <f t="shared" si="7"/>
        <v>-441</v>
      </c>
      <c t="str" s="30" r="H107">
        <f t="shared" si="8"/>
        <v>3950</v>
      </c>
      <c t="str" s="33" r="I107">
        <f t="shared" si="9"/>
        <v>0.0052</v>
      </c>
      <c t="str" s="33" r="J107">
        <f t="shared" si="10"/>
        <v>0.0021</v>
      </c>
      <c t="str" s="34" r="K107">
        <f t="shared" si="11"/>
        <v>5330</v>
      </c>
      <c s="1" r="L107"/>
      <c s="1" r="M107"/>
      <c s="1" r="N107"/>
      <c s="1" r="O107"/>
      <c s="1" r="P107"/>
      <c s="1" r="Q107"/>
      <c s="1" r="R107"/>
      <c s="1" r="S107"/>
      <c s="1" r="T107"/>
      <c s="1" r="U107"/>
    </row>
    <row customHeight="1" r="108" ht="12.0">
      <c t="str" s="1" r="A108">
        <f t="shared" si="12"/>
        <v>50</v>
      </c>
      <c s="21" r="B108">
        <v>40.0</v>
      </c>
      <c t="str" s="31" r="C108">
        <f t="shared" si="3"/>
        <v>52.336</v>
      </c>
      <c t="str" s="32" r="D108">
        <f t="shared" si="4"/>
        <v>0.519</v>
      </c>
      <c t="str" s="32" r="E108">
        <f t="shared" si="5"/>
        <v>-0.058</v>
      </c>
      <c t="str" s="31" r="F108">
        <f t="shared" si="6"/>
        <v>-0.409</v>
      </c>
      <c t="str" s="30" r="G108">
        <f t="shared" si="7"/>
        <v>-507</v>
      </c>
      <c t="str" s="30" r="H108">
        <f t="shared" si="8"/>
        <v>4000</v>
      </c>
      <c t="str" s="33" r="I108">
        <f t="shared" si="9"/>
        <v>0.0051</v>
      </c>
      <c t="str" s="33" r="J108">
        <f t="shared" si="10"/>
        <v>0.0021</v>
      </c>
      <c t="str" s="34" r="K108">
        <f t="shared" si="11"/>
        <v>5234</v>
      </c>
      <c s="1" r="L108"/>
      <c s="1" r="M108"/>
      <c s="1" r="N108"/>
      <c s="1" r="O108"/>
      <c s="1" r="P108"/>
      <c s="1" r="Q108"/>
      <c s="1" r="R108"/>
      <c s="1" r="S108"/>
      <c s="1" r="T108"/>
      <c s="1" r="U108"/>
    </row>
    <row customHeight="1" r="109" ht="12.0">
      <c s="4" r="A109"/>
      <c s="1" r="B109"/>
      <c s="1" r="C109"/>
      <c s="1" r="D109"/>
      <c s="1" r="E109"/>
      <c s="1" r="F109"/>
      <c s="1" r="G109"/>
      <c s="1" r="H109"/>
      <c s="1" r="I109"/>
      <c s="1" r="J109"/>
      <c s="1" r="K109"/>
      <c s="1" r="L109"/>
      <c s="1" r="M109"/>
      <c s="1" r="N109"/>
      <c s="1" r="O109"/>
      <c s="1" r="P109"/>
      <c s="1" r="Q109"/>
      <c s="1" r="R109"/>
      <c s="1" r="S109"/>
      <c s="1" r="T109"/>
      <c s="1" r="U109"/>
    </row>
    <row customHeight="1" r="110" ht="12.0">
      <c s="4" r="A110"/>
      <c s="1" r="B110"/>
      <c s="1" r="C110"/>
      <c s="1" r="D110"/>
      <c s="1" r="E110"/>
      <c s="1" r="F110"/>
      <c s="1" r="G110"/>
      <c s="1" r="H110"/>
      <c s="1" r="I110"/>
      <c s="1" r="J110"/>
      <c s="1" r="K110"/>
      <c s="1" r="L110"/>
      <c s="1" r="M110"/>
      <c s="1" r="N110"/>
      <c s="1" r="O110"/>
      <c s="1" r="P110"/>
      <c s="1" r="Q110"/>
      <c s="1" r="R110"/>
      <c s="1" r="S110"/>
      <c s="1" r="T110"/>
      <c s="1" r="U110"/>
    </row>
    <row customHeight="1" r="111" ht="12.0">
      <c s="4" r="A111"/>
      <c s="1" r="B111"/>
      <c s="1" r="C111"/>
      <c s="1" r="D111"/>
      <c s="1" r="E111"/>
      <c s="1" r="F111"/>
      <c s="1" r="G111"/>
      <c s="1" r="H111"/>
      <c s="1" r="I111"/>
      <c s="1" r="J111"/>
      <c s="1" r="K111"/>
      <c s="1" r="L111"/>
      <c s="1" r="M111"/>
      <c s="1" r="N111"/>
      <c s="1" r="O111"/>
      <c s="1" r="P111"/>
      <c s="1" r="Q111"/>
      <c s="1" r="R111"/>
      <c s="1" r="S111"/>
      <c s="1" r="T111"/>
      <c s="1" r="U111"/>
    </row>
    <row customHeight="1" r="112" ht="12.0">
      <c s="4" r="A112"/>
      <c s="1" r="B112"/>
      <c s="1" r="C112"/>
      <c s="1" r="D112"/>
      <c s="1" r="E112"/>
      <c s="1" r="F112"/>
      <c s="1" r="G112"/>
      <c s="1" r="H112"/>
      <c s="1" r="I112"/>
      <c s="1" r="J112"/>
      <c s="1" r="K112"/>
      <c s="1" r="L112"/>
      <c s="1" r="M112"/>
      <c s="1" r="N112"/>
      <c s="1" r="O112"/>
      <c s="1" r="P112"/>
      <c s="1" r="Q112"/>
      <c s="1" r="R112"/>
      <c s="1" r="S112"/>
      <c s="1" r="T112"/>
      <c s="1" r="U112"/>
    </row>
    <row customHeight="1" r="113" ht="12.0">
      <c s="4" r="A113"/>
      <c s="1" r="B113"/>
      <c s="1" r="C113"/>
      <c s="1" r="D113"/>
      <c s="1" r="E113"/>
      <c s="1" r="F113"/>
      <c s="1" r="G113"/>
      <c s="1" r="H113"/>
      <c s="1" r="I113"/>
      <c s="1" r="J113"/>
      <c s="1" r="K113"/>
      <c s="1" r="L113"/>
      <c s="1" r="M113"/>
      <c s="1" r="N113"/>
      <c s="1" r="O113"/>
      <c s="1" r="P113"/>
      <c s="1" r="Q113"/>
      <c s="1" r="R113"/>
      <c s="1" r="S113"/>
      <c s="1" r="T113"/>
      <c s="1" r="U113"/>
    </row>
    <row customHeight="1" r="114" ht="12.0">
      <c t="s" s="1" r="A114">
        <v>66</v>
      </c>
      <c s="1" r="B114"/>
      <c s="1" r="C114"/>
      <c s="1" r="D114"/>
      <c s="1" r="E114"/>
      <c s="1" r="F114"/>
      <c s="1" r="G114"/>
      <c s="1" r="H114"/>
      <c s="1" r="I114"/>
      <c s="1" r="J114"/>
      <c s="1" r="K114"/>
      <c s="1" r="L114"/>
      <c s="1" r="M114"/>
      <c s="1" r="N114"/>
      <c s="1" r="O114"/>
      <c s="1" r="P114"/>
      <c s="1" r="Q114"/>
      <c s="1" r="R114"/>
      <c s="1" r="S114"/>
      <c s="1" r="T114"/>
      <c s="1" r="U114"/>
    </row>
    <row customHeight="1" r="115" ht="12.75">
      <c t="str" s="36" r="A115">
        <f>CONCATENATE("uint16_t const ADCdata[53]={0,",G108,",",G107,",",G106,",",G105,",",G104,",",G103,",",G102,",",G101,",",G100,",",G99,",")</f>
        <v>uint16_t const ADCdata[53]={0,-507,-441,-375,-307,-239,-170,-99,-28,43,116,</v>
      </c>
      <c s="1" r="B115"/>
      <c s="1" r="C115"/>
      <c s="1" r="D115"/>
      <c s="1" r="E115"/>
      <c s="1" r="F115"/>
      <c s="1" r="G115"/>
      <c s="1" r="H115"/>
      <c s="1" r="I115"/>
      <c s="1" r="J115"/>
      <c s="1" r="K115"/>
      <c s="1" r="L115"/>
      <c s="1" r="M115"/>
      <c s="1" r="N115"/>
      <c s="1" r="O115"/>
      <c s="1" r="P115"/>
      <c s="1" r="Q115"/>
      <c s="1" r="R115"/>
      <c s="1" r="S115"/>
      <c s="1" r="T115"/>
      <c s="1" r="U115"/>
    </row>
    <row customHeight="1" r="116" ht="12.75">
      <c t="str" s="36" r="A116">
        <f>CONCATENATE("     ",G98,",",G97,",",G96,",",G95,",",G94,",",G93,",",G92,",",G91,",",G90,",",G89,",")</f>
        <v>     190,265,341,418,496,575,655,736,818,901,</v>
      </c>
      <c s="1" r="B116"/>
      <c s="1" r="C116"/>
      <c s="1" r="D116"/>
      <c s="1" r="E116"/>
      <c s="1" r="F116"/>
      <c s="1" r="G116"/>
      <c s="1" r="H116"/>
      <c s="1" r="I116"/>
      <c s="1" r="J116"/>
      <c s="1" r="K116"/>
      <c s="1" r="L116"/>
      <c s="1" r="M116"/>
      <c s="1" r="N116"/>
      <c s="1" r="O116"/>
      <c s="1" r="P116"/>
      <c s="1" r="Q116"/>
      <c s="1" r="R116"/>
      <c s="1" r="S116"/>
      <c s="1" r="T116"/>
      <c s="1" r="U116"/>
    </row>
    <row customHeight="1" r="117" ht="12.75">
      <c t="str" s="36" r="A117">
        <f>CONCATENATE("     ",G88,",",G87,",",G86,",",G85,",",G84,",",G83,",",G82,",",G81,",",G80,",",G79,",")</f>
        <v>     985,1070,1156,1243,1331,1420,1511,1602,1694,1787,</v>
      </c>
      <c s="1" r="B117"/>
      <c s="1" r="C117"/>
      <c s="1" r="D117"/>
      <c s="1" r="E117"/>
      <c s="1" r="F117"/>
      <c s="1" r="G117"/>
      <c s="1" r="H117"/>
      <c s="1" r="I117"/>
      <c s="1" r="J117"/>
      <c s="1" r="K117"/>
      <c s="1" r="L117"/>
      <c s="1" r="M117"/>
      <c s="1" r="N117"/>
      <c s="1" r="O117"/>
      <c s="1" r="P117"/>
      <c s="1" r="Q117"/>
      <c s="1" r="R117"/>
      <c s="1" r="S117"/>
      <c s="1" r="T117"/>
      <c s="1" r="U117"/>
    </row>
    <row customHeight="1" r="118" ht="12.75">
      <c t="str" s="36" r="A118">
        <f>CONCATENATE("     ",G78,",",G77,",",G76,",",G75,",",G74,",",G73,",",G72,",",G71,",",G70,",",G69,",")</f>
        <v>     1881,1977,2073,2170,2268,2368,2468,2569,2671,2774,</v>
      </c>
      <c s="1" r="B118"/>
      <c s="1" r="C118"/>
      <c s="1" r="D118"/>
      <c s="1" r="E118"/>
      <c s="1" r="F118"/>
      <c s="1" r="G118"/>
      <c s="1" r="H118"/>
      <c s="1" r="I118"/>
      <c s="1" r="J118"/>
      <c s="1" r="K118"/>
      <c s="1" r="L118"/>
      <c s="1" r="M118"/>
      <c s="1" r="N118"/>
      <c s="1" r="O118"/>
      <c s="1" r="P118"/>
      <c s="1" r="Q118"/>
      <c s="1" r="R118"/>
      <c s="1" r="S118"/>
      <c s="1" r="T118"/>
      <c s="1" r="U118"/>
    </row>
    <row customHeight="1" r="119" ht="12.75">
      <c t="str" s="36" r="A119">
        <f>CONCATENATE("     ",G68,",",G67,",",G66,",",G65,",",G64,",",G63,",",G62,",",G61,",",G60,",",G59,",",G58,",",B14+1,"};")</f>
        <v>     2878,2984,3090,3196,3304,3413,3523,3633,3745,3857,3970,4096};</v>
      </c>
      <c s="1" r="B119"/>
      <c s="1" r="C119"/>
      <c s="1" r="D119"/>
      <c s="1" r="E119"/>
      <c s="1" r="F119"/>
      <c s="1" r="G119"/>
      <c s="1" r="H119"/>
      <c s="1" r="I119"/>
      <c s="1" r="J119"/>
      <c s="1" r="K119"/>
      <c s="1" r="L119"/>
      <c s="1" r="M119"/>
      <c s="1" r="N119"/>
      <c s="1" r="O119"/>
      <c s="1" r="P119"/>
      <c s="1" r="Q119"/>
      <c s="1" r="R119"/>
      <c s="1" r="S119"/>
      <c s="1" r="T119"/>
      <c s="1" r="U119"/>
    </row>
    <row customHeight="1" r="120" ht="12.75">
      <c s="36" r="A120"/>
      <c s="1" r="B120"/>
      <c s="1" r="C120"/>
      <c s="1" r="D120"/>
      <c s="1" r="E120"/>
      <c s="1" r="F120"/>
      <c s="1" r="G120"/>
      <c s="1" r="H120"/>
      <c s="1" r="I120"/>
      <c s="1" r="J120"/>
      <c s="1" r="K120"/>
      <c s="1" r="L120"/>
      <c s="1" r="M120"/>
      <c s="1" r="N120"/>
      <c s="1" r="O120"/>
      <c s="1" r="P120"/>
      <c s="1" r="Q120"/>
      <c s="1" r="R120"/>
      <c s="1" r="S120"/>
      <c s="1" r="T120"/>
      <c s="1" r="U120"/>
    </row>
    <row customHeight="1" r="121" ht="12.0">
      <c s="1" r="A121"/>
      <c s="1" r="B121"/>
      <c s="1" r="C121"/>
      <c s="1" r="D121"/>
      <c s="1" r="E121"/>
      <c s="1" r="F121"/>
      <c s="1" r="G121"/>
      <c s="1" r="H121"/>
      <c s="1" r="I121"/>
      <c s="1" r="J121"/>
      <c s="1" r="K121"/>
      <c s="1" r="L121"/>
      <c s="1" r="M121"/>
      <c s="1" r="N121"/>
      <c s="1" r="O121"/>
      <c s="1" r="P121"/>
      <c s="1" r="Q121"/>
      <c s="1" r="R121"/>
      <c s="1" r="S121"/>
      <c s="1" r="T121"/>
      <c s="1" r="U121"/>
    </row>
    <row customHeight="1" r="122" ht="12.75">
      <c t="str" s="36" r="A122">
        <f>CONCATENATE("uint16_t const Tdata[53]={",H108,",",H108,",",H107,",",H106,",",H105,",",H104,",",H103,",",H102,",",H101,",",H100,",",H99,",")</f>
        <v>uint16_t const Tdata[53]={4000,4000,3950,3900,3850,3800,3750,3700,3650,3600,3550,</v>
      </c>
      <c s="1" r="B122"/>
      <c s="1" r="C122"/>
      <c t="str" s="37" r="D122">
        <f>CONCATENATE("uint16_t const Rdata[53]={",K108,",",K108,",",K107,",",K106,",",K105,",",K104,",",K103,",",K102,",",K101,",",K100,",",K99,",")</f>
        <v>uint16_t const Rdata[53]={5234,5234,5330,5429,5530,5633,5738,5845,5955,6068,6183,</v>
      </c>
      <c s="1" r="E122"/>
      <c s="1" r="F122"/>
      <c s="1" r="G122"/>
      <c s="1" r="H122"/>
      <c s="1" r="I122"/>
      <c s="1" r="J122"/>
      <c s="1" r="K122"/>
      <c s="1" r="L122"/>
      <c s="1" r="M122"/>
      <c s="1" r="N122"/>
      <c s="1" r="O122"/>
      <c s="1" r="P122"/>
      <c s="1" r="Q122"/>
      <c s="1" r="R122"/>
      <c s="1" r="S122"/>
      <c s="1" r="T122"/>
      <c s="1" r="U122"/>
    </row>
    <row customHeight="1" r="123" ht="12.75">
      <c t="str" s="36" r="A123">
        <f>CONCATENATE("     ",H98,",",H97,",",H96,",",H95,",",H94,",",H93,",",H92,",",H91,",",H90,",",H89,",")</f>
        <v>     3500,3450,3400,3350,3300,3250,3200,3150,3100,3050,</v>
      </c>
      <c s="1" r="B123"/>
      <c s="1" r="C123"/>
      <c t="str" s="37" r="D123">
        <f>CONCATENATE("     ",K98,",",K97,",",K96,",",K95,",",K94,",",K93,",",K92,",",K91,",",K90,",",K89,",")</f>
        <v>     6300,6420,6543,6668,6797,6928,7062,7199,7340,7483,</v>
      </c>
      <c s="1" r="E123"/>
      <c s="1" r="F123"/>
      <c s="1" r="G123"/>
      <c s="1" r="H123"/>
      <c s="1" r="I123"/>
      <c s="1" r="J123"/>
      <c s="1" r="K123"/>
      <c s="1" r="L123"/>
      <c s="1" r="M123"/>
      <c s="1" r="N123"/>
      <c s="1" r="O123"/>
      <c s="1" r="P123"/>
      <c s="1" r="Q123"/>
      <c s="1" r="R123"/>
      <c s="1" r="S123"/>
      <c s="1" r="T123"/>
      <c s="1" r="U123"/>
    </row>
    <row customHeight="1" r="124" ht="12.75">
      <c t="str" s="36" r="A124">
        <f>CONCATENATE("     ",H88,",",H87,",",H86,",",H85,",",H84,",",H83,",",H82,",",H81,",",H80,",",H79,",")</f>
        <v>     3000,2950,2900,2850,2800,2750,2700,2650,2600,2550,</v>
      </c>
      <c s="1" r="B124"/>
      <c s="1" r="C124"/>
      <c t="str" s="37" r="D124">
        <f>CONCATENATE("     ",K88,",",K87,",",K86,",",K85,",",K84,",",K83,",",K82,",",K81,",",K80,",",K79,",")</f>
        <v>     7630,7780,7934,8092,8253,8417,8586,8758,8935,9116,</v>
      </c>
      <c s="1" r="E124"/>
      <c s="1" r="F124"/>
      <c s="1" r="G124"/>
      <c s="1" r="H124"/>
      <c s="1" r="I124"/>
      <c s="1" r="J124"/>
      <c s="1" r="K124"/>
      <c s="1" r="L124"/>
      <c s="1" r="M124"/>
      <c s="1" r="N124"/>
      <c s="1" r="O124"/>
      <c s="1" r="P124"/>
      <c s="1" r="Q124"/>
      <c s="1" r="R124"/>
      <c s="1" r="S124"/>
      <c s="1" r="T124"/>
      <c s="1" r="U124"/>
    </row>
    <row customHeight="1" r="125" ht="12.75">
      <c t="str" s="36" r="A125">
        <f>CONCATENATE("     ",H78,",",H77,",",H76,",",H75,",",H74,",",H73,",",H72,",",H71,",",H70,",",H69,",")</f>
        <v>     2500,2450,2400,2350,2300,2250,2200,2150,2100,2050,</v>
      </c>
      <c s="1" r="B125"/>
      <c s="1" r="C125"/>
      <c t="str" s="37" r="D125">
        <f>CONCATENATE("     ",K78,",",K77,",",K76,",",K75,",",K74,",",K73,",",K72,",",K71,",",K70,",",K69,",")</f>
        <v>     9301,9490,9684,9883,10086,10294,10508,10726,10950,11179,</v>
      </c>
      <c s="1" r="E125"/>
      <c s="1" r="F125"/>
      <c s="1" r="G125"/>
      <c s="1" r="H125"/>
      <c s="1" r="I125"/>
      <c s="1" r="J125"/>
      <c s="1" r="K125"/>
      <c s="1" r="L125"/>
      <c s="1" r="M125"/>
      <c s="1" r="N125"/>
      <c s="1" r="O125"/>
      <c s="1" r="P125"/>
      <c s="1" r="Q125"/>
      <c s="1" r="R125"/>
      <c s="1" r="S125"/>
      <c s="1" r="T125"/>
      <c s="1" r="U125"/>
    </row>
    <row customHeight="1" r="126" ht="12.75">
      <c t="str" s="36" r="A126">
        <f>CONCATENATE("     ",H68,",",H67,",",H66,",",H65,",",H64,",",H63,",",H62,",",H61,",",H60,",",H59,",",H58,",",H58,"};")</f>
        <v>     2000,1950,1900,1850,1800,1750,1700,1650,1600,1550,1500,1500};</v>
      </c>
      <c s="1" r="B126"/>
      <c s="1" r="C126"/>
      <c t="str" s="37" r="D126">
        <f>CONCATENATE("     ",K68,",",K67,",",K66,",",K65,",",K64,",",K63,",",K62,",",K61,",",K60,",",K59,",",K58,",",K58,"};")</f>
        <v>     11414,11655,11901,12154,12413,12678,12950,13228,13514,13807,14107,14107};</v>
      </c>
      <c s="1" r="E126"/>
      <c s="1" r="F126"/>
      <c s="1" r="G126"/>
      <c s="1" r="H126"/>
      <c s="1" r="I126"/>
      <c s="1" r="J126"/>
      <c s="1" r="K126"/>
      <c s="1" r="L126"/>
      <c s="1" r="M126"/>
      <c s="1" r="N126"/>
      <c s="1" r="O126"/>
      <c s="1" r="P126"/>
      <c s="1" r="Q126"/>
      <c s="1" r="R126"/>
      <c s="1" r="S126"/>
      <c s="1" r="T126"/>
      <c s="1" r="U126"/>
    </row>
    <row customHeight="1" r="127" ht="12.0">
      <c s="1" r="A127"/>
      <c s="1" r="B127"/>
      <c s="1" r="C127"/>
      <c s="1" r="D127"/>
      <c s="1" r="E127"/>
      <c s="1" r="F127"/>
      <c s="1" r="G127"/>
      <c s="1" r="H127"/>
      <c s="1" r="I127"/>
      <c s="1" r="J127"/>
      <c s="1" r="K127"/>
      <c s="1" r="L127"/>
      <c s="1" r="M127"/>
      <c s="1" r="N127"/>
      <c s="1" r="O127"/>
      <c s="1" r="P127"/>
      <c s="1" r="Q127"/>
      <c s="1" r="R127"/>
      <c s="1" r="S127"/>
      <c s="1" r="T127"/>
      <c s="1" r="U127"/>
    </row>
    <row customHeight="1" r="128" ht="12.0">
      <c t="s" s="13" r="A128">
        <v>67</v>
      </c>
      <c s="1" r="B128"/>
      <c s="1" r="C128"/>
      <c s="1" r="D128"/>
      <c s="1" r="E128"/>
      <c s="1" r="F128"/>
      <c t="s" s="1" r="G128">
        <v>68</v>
      </c>
      <c s="1" r="H128"/>
      <c t="s" s="1" r="I128">
        <v>69</v>
      </c>
      <c s="1" r="J128"/>
      <c s="1" r="K128"/>
      <c s="1" r="L128"/>
      <c s="1" r="M128"/>
      <c s="1" r="N128"/>
      <c s="1" r="O128"/>
      <c s="1" r="P128"/>
      <c s="1" r="Q128"/>
      <c s="1" r="R128"/>
      <c s="1" r="S128"/>
      <c s="1" r="T128"/>
      <c s="1" r="U128"/>
    </row>
    <row customHeight="1" r="129" ht="12.0">
      <c t="s" s="4" r="A129">
        <v>70</v>
      </c>
      <c t="s" s="3" r="B129">
        <v>71</v>
      </c>
      <c t="s" s="3" r="C129">
        <v>72</v>
      </c>
      <c t="s" s="3" r="D129">
        <v>73</v>
      </c>
      <c t="s" s="3" r="E129">
        <v>74</v>
      </c>
      <c t="s" s="3" r="F129">
        <v>75</v>
      </c>
      <c t="s" s="3" r="G129">
        <v>76</v>
      </c>
      <c s="1" r="H129"/>
      <c t="s" s="3" r="I129">
        <v>77</v>
      </c>
      <c s="1" r="J129"/>
      <c s="1" r="K129"/>
      <c s="1" r="L129"/>
      <c s="1" r="M129"/>
      <c s="1" r="N129"/>
      <c s="1" r="O129"/>
      <c s="1" r="P129"/>
      <c s="1" r="Q129"/>
      <c s="1" r="R129"/>
      <c s="1" r="S129"/>
      <c s="1" r="T129"/>
      <c s="1" r="U129"/>
    </row>
    <row customHeight="1" r="130" ht="12.0">
      <c t="str" s="4" r="A130">
        <f>B14</f>
        <v>4095</v>
      </c>
      <c t="str" s="31" r="B130">
        <f ref="B130:B135" t="shared" si="14">B$15*A130/(B$14+1)</f>
        <v>3.299</v>
      </c>
      <c t="str" s="33" r="C130">
        <f ref="C130:C135" t="shared" si="15">B130/$I$34</f>
        <v>0.4713</v>
      </c>
      <c t="str" s="33" r="D130">
        <f ref="D130:D135" t="shared" si="16">C130+$B$22</f>
        <v>1.0482</v>
      </c>
      <c t="str" s="33" r="E130">
        <f ref="E130:E135" t="shared" si="17">D130*$B$20/($B$19-D130)</f>
        <v>144.4087</v>
      </c>
      <c t="str" s="31" r="F130">
        <f ref="F130:F135" t="shared" si="18">1/($B$5*LN(E130)+$B$6)-273.15</f>
        <v>14.459</v>
      </c>
      <c s="3" r="G130"/>
      <c s="15" r="H130"/>
      <c s="3" r="I130"/>
      <c s="15" r="J130"/>
      <c s="15" r="K130"/>
      <c s="15" r="L130"/>
      <c s="1" r="M130"/>
      <c s="1" r="N130"/>
      <c s="1" r="O130"/>
      <c s="1" r="P130"/>
      <c s="1" r="Q130"/>
      <c s="1" r="R130"/>
      <c s="1" r="S130"/>
      <c s="1" r="T130"/>
      <c s="1" r="U130"/>
    </row>
    <row customHeight="1" r="131" ht="12.0">
      <c t="str" s="4" r="A131">
        <f>A130-1</f>
        <v>4094</v>
      </c>
      <c t="str" s="31" r="B131">
        <f t="shared" si="14"/>
        <v>3.298</v>
      </c>
      <c t="str" s="33" r="C131">
        <f t="shared" si="15"/>
        <v>0.4712</v>
      </c>
      <c t="str" s="33" r="D131">
        <f t="shared" si="16"/>
        <v>1.0481</v>
      </c>
      <c t="str" s="33" r="E131">
        <f t="shared" si="17"/>
        <v>144.3814</v>
      </c>
      <c t="str" s="31" r="F131">
        <f t="shared" si="18"/>
        <v>14.463</v>
      </c>
      <c t="str" s="33" r="G131">
        <f>F131-F130</f>
        <v>0.0044</v>
      </c>
      <c s="15" r="H131"/>
      <c t="str" s="19" r="I131">
        <f>1000*(E131-E130)</f>
        <v>-27.30</v>
      </c>
      <c s="15" r="J131"/>
      <c s="15" r="K131"/>
      <c s="15" r="L131"/>
      <c s="1" r="M131"/>
      <c s="1" r="N131"/>
      <c s="1" r="O131"/>
      <c s="1" r="P131"/>
      <c s="1" r="Q131"/>
      <c s="1" r="R131"/>
      <c s="1" r="S131"/>
      <c s="1" r="T131"/>
      <c s="1" r="U131"/>
    </row>
    <row customHeight="1" r="132" ht="12.0">
      <c t="str" s="4" r="A132">
        <f>(A130+1)/2</f>
        <v>2048</v>
      </c>
      <c t="str" s="31" r="B132">
        <f t="shared" si="14"/>
        <v>1.650</v>
      </c>
      <c t="str" s="33" r="C132">
        <f t="shared" si="15"/>
        <v>0.2357</v>
      </c>
      <c t="str" s="33" r="D132">
        <f t="shared" si="16"/>
        <v>0.8126</v>
      </c>
      <c t="str" s="33" r="E132">
        <f t="shared" si="17"/>
        <v>96.3204</v>
      </c>
      <c t="str" s="31" r="F132">
        <f t="shared" si="18"/>
        <v>24.133</v>
      </c>
      <c s="33" r="G132"/>
      <c s="15" r="H132"/>
      <c s="33" r="I132"/>
      <c s="15" r="J132"/>
      <c s="15" r="K132"/>
      <c s="15" r="L132"/>
      <c s="1" r="M132"/>
      <c s="1" r="N132"/>
      <c s="1" r="O132"/>
      <c s="1" r="P132"/>
      <c s="1" r="Q132"/>
      <c s="1" r="R132"/>
      <c s="1" r="S132"/>
      <c s="1" r="T132"/>
      <c s="1" r="U132"/>
    </row>
    <row customHeight="1" r="133" ht="12.0">
      <c t="str" s="4" r="A133">
        <f>A132-1</f>
        <v>2047</v>
      </c>
      <c t="str" s="31" r="B133">
        <f t="shared" si="14"/>
        <v>1.649</v>
      </c>
      <c t="str" s="33" r="C133">
        <f t="shared" si="15"/>
        <v>0.2356</v>
      </c>
      <c t="str" s="33" r="D133">
        <f t="shared" si="16"/>
        <v>0.8125</v>
      </c>
      <c t="str" s="33" r="E133">
        <f t="shared" si="17"/>
        <v>96.3002</v>
      </c>
      <c t="str" s="31" r="F133">
        <f t="shared" si="18"/>
        <v>24.139</v>
      </c>
      <c t="str" s="33" r="G133">
        <f>F133-F132</f>
        <v>0.0052</v>
      </c>
      <c s="15" r="H133"/>
      <c t="str" s="19" r="I133">
        <f>1000*(E133-E132)</f>
        <v>-20.21</v>
      </c>
      <c s="15" r="J133"/>
      <c s="15" r="K133"/>
      <c s="15" r="L133"/>
      <c s="1" r="M133"/>
      <c s="1" r="N133"/>
      <c s="1" r="O133"/>
      <c s="1" r="P133"/>
      <c s="1" r="Q133"/>
      <c s="1" r="R133"/>
      <c s="1" r="S133"/>
      <c s="1" r="T133"/>
      <c s="1" r="U133"/>
    </row>
    <row customHeight="1" r="134" ht="12.0">
      <c s="4" r="A134">
        <v>1.0</v>
      </c>
      <c t="str" s="31" r="B134">
        <f t="shared" si="14"/>
        <v>0.001</v>
      </c>
      <c t="str" s="33" r="C134">
        <f t="shared" si="15"/>
        <v>0.0001</v>
      </c>
      <c t="str" s="33" r="D134">
        <f t="shared" si="16"/>
        <v>0.5770</v>
      </c>
      <c t="str" s="33" r="E134">
        <f t="shared" si="17"/>
        <v>60.0156</v>
      </c>
      <c t="str" s="31" r="F134">
        <f t="shared" si="18"/>
        <v>36.293</v>
      </c>
      <c s="33" r="G134"/>
      <c s="15" r="H134"/>
      <c s="33" r="I134"/>
      <c s="15" r="J134"/>
      <c s="15" r="K134"/>
      <c s="15" r="L134"/>
      <c s="1" r="M134"/>
      <c s="1" r="N134"/>
      <c s="1" r="O134"/>
      <c s="1" r="P134"/>
      <c s="1" r="Q134"/>
      <c s="1" r="R134"/>
      <c s="1" r="S134"/>
      <c s="1" r="T134"/>
      <c s="1" r="U134"/>
    </row>
    <row customHeight="1" r="135" ht="12.0">
      <c s="4" r="A135">
        <v>0.0</v>
      </c>
      <c t="str" s="31" r="B135">
        <f t="shared" si="14"/>
        <v>0.000</v>
      </c>
      <c t="str" s="33" r="C135">
        <f t="shared" si="15"/>
        <v>0.0000</v>
      </c>
      <c t="str" s="33" r="D135">
        <f t="shared" si="16"/>
        <v>0.5769</v>
      </c>
      <c t="str" s="33" r="E135">
        <f t="shared" si="17"/>
        <v>60.0000</v>
      </c>
      <c t="str" s="31" r="F135">
        <f t="shared" si="18"/>
        <v>36.300</v>
      </c>
      <c t="str" s="33" r="G135">
        <f>F135-F134</f>
        <v>0.0069</v>
      </c>
      <c s="15" r="H135"/>
      <c t="str" s="19" r="I135">
        <f>1000*(E135-E134)</f>
        <v>-15.56</v>
      </c>
      <c s="15" r="J135"/>
      <c s="15" r="K135"/>
      <c s="15" r="L135"/>
      <c s="1" r="M135"/>
      <c s="1" r="N135"/>
      <c s="1" r="O135"/>
      <c s="1" r="P135"/>
      <c s="1" r="Q135"/>
      <c s="1" r="R135"/>
      <c s="1" r="S135"/>
      <c s="1" r="T135"/>
      <c s="1" r="U135"/>
    </row>
    <row customHeight="1" r="136" ht="12.0">
      <c s="4" r="A136"/>
      <c s="31" r="B136"/>
      <c s="33" r="C136"/>
      <c s="33" r="D136"/>
      <c s="33" r="E136"/>
      <c s="31" r="F136"/>
      <c s="33" r="G136"/>
      <c s="15" r="H136"/>
      <c s="38" r="I136"/>
      <c s="15" r="J136"/>
      <c s="15" r="K136"/>
      <c s="15" r="L136"/>
      <c s="1" r="M136"/>
      <c s="1" r="N136"/>
      <c s="1" r="O136"/>
      <c s="1" r="P136"/>
      <c s="1" r="Q136"/>
      <c s="1" r="R136"/>
      <c s="1" r="S136"/>
      <c s="1" r="T136"/>
      <c s="1" r="U136"/>
    </row>
    <row customHeight="1" r="137" ht="12.0">
      <c t="s" s="1" r="A137">
        <v>78</v>
      </c>
      <c s="1" r="B137"/>
      <c s="1" r="C137"/>
      <c s="1" r="D137"/>
      <c s="1" r="E137"/>
      <c s="1" r="F137"/>
      <c s="1" r="G137"/>
      <c s="1" r="H137"/>
      <c s="1" r="I137"/>
      <c s="1" r="J137"/>
      <c s="1" r="K137"/>
      <c s="1" r="L137"/>
      <c s="1" r="M137"/>
      <c s="1" r="N137"/>
      <c s="1" r="O137"/>
      <c s="1" r="P137"/>
      <c s="1" r="Q137"/>
      <c s="1" r="R137"/>
      <c s="1" r="S137"/>
      <c s="1" r="T137"/>
      <c s="1" r="U137"/>
    </row>
    <row customHeight="1" r="138" ht="12.0">
      <c t="s" s="1" r="A138">
        <v>79</v>
      </c>
      <c s="1" r="B138"/>
      <c s="1" r="C138"/>
      <c s="1" r="D138"/>
      <c s="1" r="E138"/>
      <c s="1" r="F138"/>
      <c s="1" r="G138"/>
      <c s="1" r="H138"/>
      <c s="1" r="I138"/>
      <c s="1" r="J138"/>
      <c s="1" r="K138"/>
      <c s="1" r="L138"/>
      <c s="1" r="M138"/>
      <c s="1" r="N138"/>
      <c s="1" r="O138"/>
      <c s="1" r="P138"/>
      <c s="1" r="Q138"/>
      <c s="1" r="R138"/>
      <c s="1" r="S138"/>
      <c s="1" r="T138"/>
      <c s="1" r="U138"/>
    </row>
    <row customHeight="1" r="139" ht="12.0">
      <c t="s" s="1" r="A139">
        <v>80</v>
      </c>
      <c s="1" r="B139"/>
      <c s="1" r="C139"/>
      <c s="1" r="D139"/>
      <c s="1" r="E139"/>
      <c s="1" r="F139"/>
      <c s="1" r="G139"/>
      <c s="1" r="H139"/>
      <c s="1" r="I139"/>
      <c s="1" r="J139"/>
      <c s="1" r="K139"/>
      <c s="1" r="L139"/>
      <c s="1" r="M139"/>
      <c s="1" r="N139"/>
      <c s="1" r="O139"/>
      <c s="1" r="P139"/>
      <c s="1" r="Q139"/>
      <c s="1" r="R139"/>
      <c s="1" r="S139"/>
      <c s="1" r="T139"/>
      <c s="1" r="U139"/>
    </row>
    <row customHeight="1" r="140" ht="12.0">
      <c t="s" s="1" r="A140">
        <v>81</v>
      </c>
      <c s="1" r="B140"/>
      <c s="1" r="C140"/>
      <c s="1" r="D140"/>
      <c s="1" r="E140"/>
      <c s="1" r="F140"/>
      <c s="1" r="G140"/>
      <c s="1" r="H140"/>
      <c s="1" r="I140"/>
      <c s="1" r="J140"/>
      <c s="1" r="K140"/>
      <c s="1" r="L140"/>
      <c s="1" r="M140"/>
      <c s="1" r="N140"/>
      <c s="1" r="O140"/>
      <c s="1" r="P140"/>
      <c s="1" r="Q140"/>
      <c s="1" r="R140"/>
      <c s="1" r="S140"/>
      <c s="1" r="T140"/>
      <c s="1" r="U140"/>
    </row>
    <row customHeight="1" r="141" ht="12.0">
      <c t="s" s="1" r="A141">
        <v>82</v>
      </c>
      <c s="1" r="B141"/>
      <c s="1" r="C141"/>
      <c s="1" r="D141"/>
      <c s="1" r="E141"/>
      <c s="1" r="F141"/>
      <c s="1" r="G141"/>
      <c s="1" r="H141"/>
      <c s="1" r="I141"/>
      <c s="1" r="J141"/>
      <c s="1" r="K141"/>
      <c s="1" r="L141"/>
      <c s="1" r="M141"/>
      <c s="1" r="N141"/>
      <c s="1" r="O141"/>
      <c s="1" r="P141"/>
      <c s="1" r="Q141"/>
      <c s="1" r="R141"/>
      <c s="1" r="S141"/>
      <c s="1" r="T141"/>
      <c s="1" r="U141"/>
    </row>
    <row customHeight="1" r="142" ht="12.0">
      <c t="s" s="1" r="A142">
        <v>83</v>
      </c>
      <c s="1" r="B142"/>
      <c s="1" r="C142"/>
      <c s="1" r="D142"/>
      <c s="1" r="E142"/>
      <c s="1" r="F142"/>
      <c s="1" r="G142"/>
      <c s="1" r="H142"/>
      <c s="1" r="I142"/>
      <c s="1" r="J142"/>
      <c s="1" r="K142"/>
      <c s="1" r="L142"/>
      <c s="1" r="M142"/>
      <c s="1" r="N142"/>
      <c s="1" r="O142"/>
      <c s="1" r="P142"/>
      <c s="1" r="Q142"/>
      <c s="1" r="R142"/>
      <c s="1" r="S142"/>
      <c s="1" r="T142"/>
      <c s="1" r="U142"/>
    </row>
    <row customHeight="1" r="143" ht="12.0">
      <c t="s" s="1" r="A143">
        <v>84</v>
      </c>
      <c s="1" r="B143"/>
      <c s="1" r="C143"/>
      <c s="1" r="D143"/>
      <c s="1" r="E143"/>
      <c s="1" r="F143"/>
      <c s="1" r="G143"/>
      <c s="1" r="H143"/>
      <c s="1" r="I143"/>
      <c s="1" r="J143"/>
      <c s="1" r="K143"/>
      <c s="1" r="L143"/>
      <c s="1" r="M143"/>
      <c s="1" r="N143"/>
      <c s="1" r="O143"/>
      <c s="1" r="P143"/>
      <c s="1" r="Q143"/>
      <c s="1" r="R143"/>
      <c s="1" r="S143"/>
      <c s="1" r="T143"/>
      <c s="1" r="U143"/>
    </row>
    <row customHeight="1" r="144" ht="12.0">
      <c t="s" s="1" r="A144">
        <v>85</v>
      </c>
      <c s="1" r="B144"/>
      <c s="1" r="C144"/>
      <c s="1" r="D144"/>
      <c s="1" r="E144"/>
      <c s="1" r="F144"/>
      <c s="1" r="G144"/>
      <c s="1" r="H144"/>
      <c s="1" r="I144"/>
      <c s="1" r="J144"/>
      <c s="1" r="K144"/>
      <c s="1" r="L144"/>
      <c s="1" r="M144"/>
      <c s="1" r="N144"/>
      <c s="1" r="O144"/>
      <c s="1" r="P144"/>
      <c s="1" r="Q144"/>
      <c s="1" r="R144"/>
      <c s="1" r="S144"/>
      <c s="1" r="T144"/>
      <c s="1" r="U144"/>
    </row>
    <row customHeight="1" r="145" ht="12.0">
      <c t="s" s="1" r="A145">
        <v>86</v>
      </c>
      <c s="1" r="B145"/>
      <c s="1" r="C145"/>
      <c s="1" r="D145"/>
      <c s="1" r="E145"/>
      <c s="1" r="F145"/>
      <c s="1" r="G145"/>
      <c s="1" r="H145"/>
      <c s="1" r="I145"/>
      <c s="1" r="J145"/>
      <c s="1" r="K145"/>
      <c s="1" r="L145"/>
      <c s="1" r="M145"/>
      <c s="1" r="N145"/>
      <c s="1" r="O145"/>
      <c s="1" r="P145"/>
      <c s="1" r="Q145"/>
      <c s="1" r="R145"/>
      <c s="1" r="S145"/>
      <c s="1" r="T145"/>
      <c s="1" r="U14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0" width="11.43"/>
  </cols>
  <sheetData>
    <row customHeight="1" r="1" ht="12.0">
      <c s="1" r="A1"/>
      <c s="1" r="B1"/>
      <c s="1" r="C1"/>
      <c s="1" r="D1"/>
      <c s="1" r="E1"/>
      <c s="1" r="F1"/>
      <c s="1" r="G1"/>
      <c s="1" r="H1"/>
      <c s="1" r="I1"/>
      <c s="1" r="J1"/>
    </row>
    <row customHeight="1" r="2" ht="12.0">
      <c s="1" r="A2"/>
      <c s="1" r="B2"/>
      <c s="1" r="C2"/>
      <c s="1" r="D2"/>
      <c s="1" r="E2"/>
      <c s="1" r="F2"/>
      <c s="1" r="G2"/>
      <c s="1" r="H2"/>
      <c s="1" r="I2"/>
      <c s="1" r="J2"/>
    </row>
    <row customHeight="1" r="3" ht="12.0">
      <c s="1" r="A3"/>
      <c s="1" r="B3"/>
      <c s="1" r="C3"/>
      <c s="1" r="D3"/>
      <c s="1" r="E3"/>
      <c s="1" r="F3"/>
      <c s="1" r="G3"/>
      <c s="1" r="H3"/>
      <c s="1" r="I3"/>
      <c s="1" r="J3"/>
    </row>
    <row customHeight="1" r="4" ht="12.0">
      <c s="1" r="A4"/>
      <c s="1" r="B4"/>
      <c s="1" r="C4"/>
      <c s="1" r="D4"/>
      <c s="1" r="E4"/>
      <c s="1" r="F4"/>
      <c s="1" r="G4"/>
      <c s="1" r="H4"/>
      <c s="1" r="I4"/>
      <c s="1" r="J4"/>
    </row>
    <row customHeight="1" r="5" ht="12.0">
      <c s="1" r="A5"/>
      <c s="1" r="B5"/>
      <c s="1" r="C5"/>
      <c s="1" r="D5"/>
      <c s="1" r="E5"/>
      <c s="1" r="F5"/>
      <c s="1" r="G5"/>
      <c s="1" r="H5"/>
      <c s="1" r="I5"/>
      <c s="1" r="J5"/>
    </row>
    <row customHeight="1" r="6" ht="12.0">
      <c s="1" r="A6"/>
      <c s="1" r="B6"/>
      <c s="1" r="C6"/>
      <c s="1" r="D6"/>
      <c s="1" r="E6"/>
      <c s="1" r="F6"/>
      <c s="1" r="G6"/>
      <c s="1" r="H6"/>
      <c s="1" r="I6"/>
      <c s="1" r="J6"/>
    </row>
    <row customHeight="1" r="7" ht="12.0">
      <c s="1" r="A7"/>
      <c s="1" r="B7"/>
      <c s="1" r="C7"/>
      <c s="1" r="D7"/>
      <c s="1" r="E7"/>
      <c s="1" r="F7"/>
      <c s="1" r="G7"/>
      <c s="1" r="H7"/>
      <c s="1" r="I7"/>
      <c s="1" r="J7"/>
    </row>
    <row customHeight="1" r="8" ht="12.0">
      <c s="1" r="A8"/>
      <c s="1" r="B8"/>
      <c s="1" r="C8"/>
      <c s="1" r="D8"/>
      <c s="1" r="E8"/>
      <c s="1" r="F8"/>
      <c s="1" r="G8"/>
      <c s="1" r="H8"/>
      <c s="1" r="I8"/>
      <c s="1" r="J8"/>
    </row>
    <row customHeight="1" r="9" ht="12.0">
      <c s="1" r="A9"/>
      <c s="1" r="B9"/>
      <c s="1" r="C9"/>
      <c s="1" r="D9"/>
      <c s="1" r="E9"/>
      <c s="1" r="F9"/>
      <c s="1" r="G9"/>
      <c s="1" r="H9"/>
      <c s="1" r="I9"/>
      <c s="1" r="J9"/>
    </row>
    <row customHeight="1" r="10" ht="12.0">
      <c s="1" r="A10"/>
      <c s="1" r="B10"/>
      <c s="1" r="C10"/>
      <c s="1" r="D10"/>
      <c s="1" r="E10"/>
      <c s="1" r="F10"/>
      <c s="1" r="G10"/>
      <c s="1" r="H10"/>
      <c s="1" r="I10"/>
      <c s="1" r="J10"/>
    </row>
    <row customHeight="1" r="11" ht="12.0">
      <c s="1" r="A11"/>
      <c s="1" r="B11"/>
      <c s="1" r="C11"/>
      <c s="1" r="D11"/>
      <c s="1" r="E11"/>
      <c s="1" r="F11"/>
      <c s="1" r="G11"/>
      <c s="1" r="H11"/>
      <c s="1" r="I11"/>
      <c s="1" r="J11"/>
    </row>
    <row customHeight="1" r="12" ht="12.0">
      <c s="1" r="A12"/>
      <c s="1" r="B12"/>
      <c s="1" r="C12"/>
      <c s="1" r="D12"/>
      <c s="1" r="E12"/>
      <c s="1" r="F12"/>
      <c s="1" r="G12"/>
      <c s="1" r="H12"/>
      <c s="1" r="I12"/>
      <c s="1" r="J12"/>
    </row>
    <row customHeight="1" r="13" ht="12.0">
      <c s="1" r="A13"/>
      <c s="1" r="B13"/>
      <c s="1" r="C13"/>
      <c s="1" r="D13"/>
      <c s="1" r="E13"/>
      <c s="1" r="F13"/>
      <c s="1" r="G13"/>
      <c s="1" r="H13"/>
      <c s="1" r="I13"/>
      <c s="1" r="J13"/>
    </row>
    <row customHeight="1" r="14" ht="12.0">
      <c s="1" r="A14"/>
      <c s="1" r="B14"/>
      <c s="1" r="C14"/>
      <c s="1" r="D14"/>
      <c s="1" r="E14"/>
      <c s="1" r="F14"/>
      <c s="1" r="G14"/>
      <c s="1" r="H14"/>
      <c s="1" r="I14"/>
      <c s="1" r="J14"/>
    </row>
    <row customHeight="1" r="15" ht="12.0">
      <c s="1" r="A15"/>
      <c s="1" r="B15"/>
      <c s="1" r="C15"/>
      <c s="1" r="D15"/>
      <c s="1" r="E15"/>
      <c s="1" r="F15"/>
      <c s="1" r="G15"/>
      <c s="1" r="H15"/>
      <c s="1" r="I15"/>
      <c s="1" r="J15"/>
    </row>
    <row customHeight="1" r="16" ht="12.0">
      <c s="1" r="A16"/>
      <c s="1" r="B16"/>
      <c s="1" r="C16"/>
      <c s="1" r="D16"/>
      <c s="1" r="E16"/>
      <c s="1" r="F16"/>
      <c s="1" r="G16"/>
      <c s="1" r="H16"/>
      <c s="1" r="I16"/>
      <c s="1" r="J16"/>
    </row>
    <row customHeight="1" r="17" ht="12.0">
      <c s="1" r="A17"/>
      <c s="1" r="B17"/>
      <c s="1" r="C17"/>
      <c s="1" r="D17"/>
      <c s="1" r="E17"/>
      <c s="1" r="F17"/>
      <c s="1" r="G17"/>
      <c s="1" r="H17"/>
      <c s="1" r="I17"/>
      <c s="1" r="J17"/>
    </row>
    <row customHeight="1" r="18" ht="12.0">
      <c s="1" r="A18"/>
      <c s="1" r="B18"/>
      <c s="1" r="C18"/>
      <c s="1" r="D18"/>
      <c s="1" r="E18"/>
      <c s="1" r="F18"/>
      <c s="1" r="G18"/>
      <c s="1" r="H18"/>
      <c s="1" r="I18"/>
      <c s="1" r="J18"/>
    </row>
    <row customHeight="1" r="19" ht="12.0">
      <c s="1" r="A19"/>
      <c s="1" r="B19"/>
      <c s="1" r="C19"/>
      <c s="1" r="D19"/>
      <c s="1" r="E19"/>
      <c s="1" r="F19"/>
      <c s="1" r="G19"/>
      <c s="1" r="H19"/>
      <c s="1" r="I19"/>
      <c s="1" r="J19"/>
    </row>
    <row customHeight="1" r="20" ht="12.0">
      <c s="1" r="A20"/>
      <c s="1" r="B20"/>
      <c s="1" r="C20"/>
      <c s="1" r="D20"/>
      <c s="1" r="E20"/>
      <c s="1" r="F20"/>
      <c s="1" r="G20"/>
      <c s="1" r="H20"/>
      <c s="1" r="I20"/>
      <c s="1" r="J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0" width="11.43"/>
  </cols>
  <sheetData>
    <row customHeight="1" r="1" ht="12.0">
      <c s="1" r="A1"/>
      <c s="1" r="B1"/>
      <c s="1" r="C1"/>
      <c s="1" r="D1"/>
      <c s="1" r="E1"/>
      <c s="1" r="F1"/>
      <c s="1" r="G1"/>
      <c s="1" r="H1"/>
      <c s="1" r="I1"/>
      <c s="1" r="J1"/>
    </row>
    <row customHeight="1" r="2" ht="12.0">
      <c s="1" r="A2"/>
      <c s="1" r="B2"/>
      <c s="1" r="C2"/>
      <c s="1" r="D2"/>
      <c s="1" r="E2"/>
      <c s="1" r="F2"/>
      <c s="1" r="G2"/>
      <c s="1" r="H2"/>
      <c s="1" r="I2"/>
      <c s="1" r="J2"/>
    </row>
    <row customHeight="1" r="3" ht="12.0">
      <c s="1" r="A3"/>
      <c s="1" r="B3"/>
      <c s="1" r="C3"/>
      <c s="1" r="D3"/>
      <c s="1" r="E3"/>
      <c s="1" r="F3"/>
      <c s="1" r="G3"/>
      <c s="1" r="H3"/>
      <c s="1" r="I3"/>
      <c s="1" r="J3"/>
    </row>
    <row customHeight="1" r="4" ht="12.0">
      <c s="1" r="A4"/>
      <c s="1" r="B4"/>
      <c s="1" r="C4"/>
      <c s="1" r="D4"/>
      <c s="1" r="E4"/>
      <c s="1" r="F4"/>
      <c s="1" r="G4"/>
      <c s="1" r="H4"/>
      <c s="1" r="I4"/>
      <c s="1" r="J4"/>
    </row>
    <row customHeight="1" r="5" ht="12.0">
      <c s="1" r="A5"/>
      <c s="1" r="B5"/>
      <c s="1" r="C5"/>
      <c s="1" r="D5"/>
      <c s="1" r="E5"/>
      <c s="1" r="F5"/>
      <c s="1" r="G5"/>
      <c s="1" r="H5"/>
      <c s="1" r="I5"/>
      <c s="1" r="J5"/>
    </row>
    <row customHeight="1" r="6" ht="12.0">
      <c s="1" r="A6"/>
      <c s="1" r="B6"/>
      <c s="1" r="C6"/>
      <c s="1" r="D6"/>
      <c s="1" r="E6"/>
      <c s="1" r="F6"/>
      <c s="1" r="G6"/>
      <c s="1" r="H6"/>
      <c s="1" r="I6"/>
      <c s="1" r="J6"/>
    </row>
    <row customHeight="1" r="7" ht="12.0">
      <c s="1" r="A7"/>
      <c s="1" r="B7"/>
      <c s="1" r="C7"/>
      <c s="1" r="D7"/>
      <c s="1" r="E7"/>
      <c s="1" r="F7"/>
      <c s="1" r="G7"/>
      <c s="1" r="H7"/>
      <c s="1" r="I7"/>
      <c s="1" r="J7"/>
    </row>
    <row customHeight="1" r="8" ht="12.0">
      <c s="1" r="A8"/>
      <c s="1" r="B8"/>
      <c s="1" r="C8"/>
      <c s="1" r="D8"/>
      <c s="1" r="E8"/>
      <c s="1" r="F8"/>
      <c s="1" r="G8"/>
      <c s="1" r="H8"/>
      <c s="1" r="I8"/>
      <c s="1" r="J8"/>
    </row>
    <row customHeight="1" r="9" ht="12.0">
      <c s="1" r="A9"/>
      <c s="1" r="B9"/>
      <c s="1" r="C9"/>
      <c s="1" r="D9"/>
      <c s="1" r="E9"/>
      <c s="1" r="F9"/>
      <c s="1" r="G9"/>
      <c s="1" r="H9"/>
      <c s="1" r="I9"/>
      <c s="1" r="J9"/>
    </row>
    <row customHeight="1" r="10" ht="12.0">
      <c s="1" r="A10"/>
      <c s="1" r="B10"/>
      <c s="1" r="C10"/>
      <c s="1" r="D10"/>
      <c s="1" r="E10"/>
      <c s="1" r="F10"/>
      <c s="1" r="G10"/>
      <c s="1" r="H10"/>
      <c s="1" r="I10"/>
      <c s="1" r="J10"/>
    </row>
    <row customHeight="1" r="11" ht="12.0">
      <c s="1" r="A11"/>
      <c s="1" r="B11"/>
      <c s="1" r="C11"/>
      <c s="1" r="D11"/>
      <c s="1" r="E11"/>
      <c s="1" r="F11"/>
      <c s="1" r="G11"/>
      <c s="1" r="H11"/>
      <c s="1" r="I11"/>
      <c s="1" r="J11"/>
    </row>
    <row customHeight="1" r="12" ht="12.0">
      <c s="1" r="A12"/>
      <c s="1" r="B12"/>
      <c s="1" r="C12"/>
      <c s="1" r="D12"/>
      <c s="1" r="E12"/>
      <c s="1" r="F12"/>
      <c s="1" r="G12"/>
      <c s="1" r="H12"/>
      <c s="1" r="I12"/>
      <c s="1" r="J12"/>
    </row>
    <row customHeight="1" r="13" ht="12.0">
      <c s="1" r="A13"/>
      <c s="1" r="B13"/>
      <c s="1" r="C13"/>
      <c s="1" r="D13"/>
      <c s="1" r="E13"/>
      <c s="1" r="F13"/>
      <c s="1" r="G13"/>
      <c s="1" r="H13"/>
      <c s="1" r="I13"/>
      <c s="1" r="J13"/>
    </row>
    <row customHeight="1" r="14" ht="12.0">
      <c s="1" r="A14"/>
      <c s="1" r="B14"/>
      <c s="1" r="C14"/>
      <c s="1" r="D14"/>
      <c s="1" r="E14"/>
      <c s="1" r="F14"/>
      <c s="1" r="G14"/>
      <c s="1" r="H14"/>
      <c s="1" r="I14"/>
      <c s="1" r="J14"/>
    </row>
    <row customHeight="1" r="15" ht="12.0">
      <c s="1" r="A15"/>
      <c s="1" r="B15"/>
      <c s="1" r="C15"/>
      <c s="1" r="D15"/>
      <c s="1" r="E15"/>
      <c s="1" r="F15"/>
      <c s="1" r="G15"/>
      <c s="1" r="H15"/>
      <c s="1" r="I15"/>
      <c s="1" r="J15"/>
    </row>
    <row customHeight="1" r="16" ht="12.0">
      <c s="1" r="A16"/>
      <c s="1" r="B16"/>
      <c s="1" r="C16"/>
      <c s="1" r="D16"/>
      <c s="1" r="E16"/>
      <c s="1" r="F16"/>
      <c s="1" r="G16"/>
      <c s="1" r="H16"/>
      <c s="1" r="I16"/>
      <c s="1" r="J16"/>
    </row>
    <row customHeight="1" r="17" ht="12.0">
      <c s="1" r="A17"/>
      <c s="1" r="B17"/>
      <c s="1" r="C17"/>
      <c s="1" r="D17"/>
      <c s="1" r="E17"/>
      <c s="1" r="F17"/>
      <c s="1" r="G17"/>
      <c s="1" r="H17"/>
      <c s="1" r="I17"/>
      <c s="1" r="J17"/>
    </row>
    <row customHeight="1" r="18" ht="12.0">
      <c s="1" r="A18"/>
      <c s="1" r="B18"/>
      <c s="1" r="C18"/>
      <c s="1" r="D18"/>
      <c s="1" r="E18"/>
      <c s="1" r="F18"/>
      <c s="1" r="G18"/>
      <c s="1" r="H18"/>
      <c s="1" r="I18"/>
      <c s="1" r="J18"/>
    </row>
    <row customHeight="1" r="19" ht="12.0">
      <c s="1" r="A19"/>
      <c s="1" r="B19"/>
      <c s="1" r="C19"/>
      <c s="1" r="D19"/>
      <c s="1" r="E19"/>
      <c s="1" r="F19"/>
      <c s="1" r="G19"/>
      <c s="1" r="H19"/>
      <c s="1" r="I19"/>
      <c s="1" r="J19"/>
    </row>
    <row customHeight="1" r="20" ht="12.0">
      <c s="1" r="A20"/>
      <c s="1" r="B20"/>
      <c s="1" r="C20"/>
      <c s="1" r="D20"/>
      <c s="1" r="E20"/>
      <c s="1" r="F20"/>
      <c s="1" r="G20"/>
      <c s="1" r="H20"/>
      <c s="1" r="I20"/>
      <c s="1" r="J20"/>
    </row>
  </sheetData>
  <drawing r:id="rId1"/>
</worksheet>
</file>