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\simple-spectro\hacking_the_simplespectro\experiments\"/>
    </mc:Choice>
  </mc:AlternateContent>
  <xr:revisionPtr revIDLastSave="0" documentId="13_ncr:1_{B3C2EFB7-181E-4A0E-B977-DB32BA19D4C3}" xr6:coauthVersionLast="34" xr6:coauthVersionMax="34" xr10:uidLastSave="{00000000-0000-0000-0000-000000000000}"/>
  <bookViews>
    <workbookView xWindow="0" yWindow="0" windowWidth="23040" windowHeight="9072" xr2:uid="{BE783F5F-AD5A-4260-A133-3E0A0A7545A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3" i="1" l="1"/>
  <c r="Y23" i="1" s="1"/>
  <c r="AA23" i="1" s="1"/>
  <c r="W23" i="1"/>
  <c r="X23" i="1" s="1"/>
  <c r="AB23" i="1" s="1"/>
  <c r="K23" i="1"/>
  <c r="L23" i="1"/>
  <c r="M23" i="1"/>
  <c r="V22" i="1"/>
  <c r="Y22" i="1" s="1"/>
  <c r="AA22" i="1" s="1"/>
  <c r="W22" i="1"/>
  <c r="X22" i="1" s="1"/>
  <c r="AB22" i="1" s="1"/>
  <c r="K22" i="1"/>
  <c r="L22" i="1"/>
  <c r="M22" i="1" s="1"/>
  <c r="V21" i="1"/>
  <c r="Y21" i="1"/>
  <c r="AA21" i="1" s="1"/>
  <c r="W21" i="1"/>
  <c r="X21" i="1"/>
  <c r="AB21" i="1" s="1"/>
  <c r="K21" i="1"/>
  <c r="L21" i="1"/>
  <c r="M21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7" i="1"/>
  <c r="V20" i="1"/>
  <c r="Y20" i="1" s="1"/>
  <c r="AA20" i="1" s="1"/>
  <c r="W20" i="1"/>
  <c r="X20" i="1" s="1"/>
  <c r="AB20" i="1" s="1"/>
  <c r="K20" i="1"/>
  <c r="L20" i="1"/>
  <c r="M20" i="1" s="1"/>
  <c r="V19" i="1"/>
  <c r="Y19" i="1" s="1"/>
  <c r="W19" i="1"/>
  <c r="X19" i="1" s="1"/>
  <c r="AB19" i="1" s="1"/>
  <c r="K19" i="1"/>
  <c r="L19" i="1"/>
  <c r="M19" i="1" s="1"/>
  <c r="V18" i="1"/>
  <c r="Y18" i="1" s="1"/>
  <c r="AA18" i="1" s="1"/>
  <c r="W18" i="1"/>
  <c r="X18" i="1" s="1"/>
  <c r="AB18" i="1" s="1"/>
  <c r="K18" i="1"/>
  <c r="L18" i="1"/>
  <c r="M18" i="1" s="1"/>
  <c r="V17" i="1"/>
  <c r="Y17" i="1" s="1"/>
  <c r="AA17" i="1" s="1"/>
  <c r="W17" i="1"/>
  <c r="X17" i="1" s="1"/>
  <c r="AB17" i="1" s="1"/>
  <c r="K17" i="1"/>
  <c r="L17" i="1"/>
  <c r="M17" i="1" s="1"/>
  <c r="AA19" i="1" l="1"/>
  <c r="AD16" i="1"/>
  <c r="W16" i="1"/>
  <c r="V16" i="1"/>
  <c r="L16" i="1"/>
  <c r="K16" i="1"/>
  <c r="AD15" i="1"/>
  <c r="W15" i="1"/>
  <c r="V15" i="1"/>
  <c r="L15" i="1"/>
  <c r="K15" i="1"/>
  <c r="AD14" i="1"/>
  <c r="W14" i="1"/>
  <c r="V14" i="1"/>
  <c r="L14" i="1"/>
  <c r="K14" i="1"/>
  <c r="AD13" i="1"/>
  <c r="W13" i="1"/>
  <c r="V13" i="1"/>
  <c r="L13" i="1"/>
  <c r="K13" i="1"/>
  <c r="AD12" i="1"/>
  <c r="W12" i="1"/>
  <c r="V12" i="1"/>
  <c r="L12" i="1"/>
  <c r="K12" i="1"/>
  <c r="AD11" i="1"/>
  <c r="W11" i="1"/>
  <c r="V11" i="1"/>
  <c r="L11" i="1"/>
  <c r="K11" i="1"/>
  <c r="AD10" i="1"/>
  <c r="W10" i="1"/>
  <c r="V10" i="1"/>
  <c r="L10" i="1"/>
  <c r="K10" i="1"/>
  <c r="AD9" i="1"/>
  <c r="W9" i="1"/>
  <c r="V9" i="1"/>
  <c r="L9" i="1"/>
  <c r="K9" i="1"/>
  <c r="AD8" i="1"/>
  <c r="W8" i="1"/>
  <c r="V8" i="1"/>
  <c r="L8" i="1"/>
  <c r="K8" i="1"/>
  <c r="AB7" i="1"/>
  <c r="W7" i="1"/>
  <c r="V7" i="1"/>
  <c r="L7" i="1"/>
  <c r="K7" i="1"/>
  <c r="W6" i="1"/>
  <c r="V6" i="1"/>
  <c r="L6" i="1"/>
  <c r="K6" i="1"/>
  <c r="Y15" i="1" l="1"/>
  <c r="AA15" i="1" s="1"/>
  <c r="Y7" i="1"/>
  <c r="M15" i="1"/>
  <c r="X14" i="1"/>
  <c r="X10" i="1"/>
  <c r="X12" i="1"/>
  <c r="X15" i="1"/>
  <c r="X8" i="1"/>
  <c r="M10" i="1"/>
  <c r="M14" i="1"/>
  <c r="M16" i="1"/>
  <c r="X16" i="1"/>
  <c r="AA7" i="1"/>
  <c r="Y8" i="1"/>
  <c r="Y10" i="1"/>
  <c r="Y12" i="1"/>
  <c r="Y14" i="1"/>
  <c r="Y16" i="1"/>
  <c r="M8" i="1"/>
  <c r="M12" i="1"/>
  <c r="M9" i="1"/>
  <c r="X9" i="1"/>
  <c r="M11" i="1"/>
  <c r="X11" i="1"/>
  <c r="M13" i="1"/>
  <c r="X13" i="1"/>
  <c r="Y9" i="1"/>
  <c r="Y11" i="1"/>
  <c r="Y13" i="1"/>
  <c r="AB12" i="1" l="1"/>
  <c r="AB8" i="1"/>
  <c r="AB15" i="1"/>
  <c r="AB14" i="1"/>
  <c r="AA13" i="1"/>
  <c r="AA9" i="1"/>
  <c r="AB11" i="1"/>
  <c r="AA14" i="1"/>
  <c r="AB10" i="1"/>
  <c r="AB16" i="1"/>
  <c r="AA11" i="1"/>
  <c r="AB13" i="1"/>
  <c r="AB9" i="1"/>
  <c r="AA16" i="1"/>
  <c r="AA12" i="1"/>
  <c r="AA8" i="1"/>
  <c r="AA10" i="1"/>
</calcChain>
</file>

<file path=xl/sharedStrings.xml><?xml version="1.0" encoding="utf-8"?>
<sst xmlns="http://schemas.openxmlformats.org/spreadsheetml/2006/main" count="91" uniqueCount="53">
  <si>
    <t>Experiment 4</t>
  </si>
  <si>
    <t>Uncertainty</t>
  </si>
  <si>
    <t>numero</t>
  </si>
  <si>
    <t>Measurements</t>
  </si>
  <si>
    <t xml:space="preserve">quantity </t>
  </si>
  <si>
    <t>abs. uncertainty</t>
  </si>
  <si>
    <t>units</t>
  </si>
  <si>
    <t>notes</t>
  </si>
  <si>
    <t>Spectro 1</t>
  </si>
  <si>
    <t>Spectro 2</t>
  </si>
  <si>
    <t>mass of colorant</t>
  </si>
  <si>
    <t>mg</t>
  </si>
  <si>
    <t>Uncertainty of the reading</t>
  </si>
  <si>
    <t>blue 1</t>
  </si>
  <si>
    <t>blue 2 / UV</t>
  </si>
  <si>
    <t>volume of water</t>
  </si>
  <si>
    <t>mL</t>
  </si>
  <si>
    <t>half of the resolution of the graduated cylinder</t>
  </si>
  <si>
    <t>I blank</t>
  </si>
  <si>
    <t>Avg</t>
  </si>
  <si>
    <t>Abs. calculated</t>
  </si>
  <si>
    <t>Abs. reading</t>
  </si>
  <si>
    <t>I test 1</t>
  </si>
  <si>
    <t>I test 2</t>
  </si>
  <si>
    <t>I test 3</t>
  </si>
  <si>
    <t>I test 4</t>
  </si>
  <si>
    <t>I test 5</t>
  </si>
  <si>
    <t>std</t>
  </si>
  <si>
    <t>error</t>
  </si>
  <si>
    <t>Abs. diff.</t>
  </si>
  <si>
    <t xml:space="preserve">Concentration uncertainty [mg/L] </t>
  </si>
  <si>
    <t>inoculation</t>
  </si>
  <si>
    <t>nan</t>
  </si>
  <si>
    <t>blank - s0</t>
  </si>
  <si>
    <t>s1</t>
  </si>
  <si>
    <t>s1 bis</t>
  </si>
  <si>
    <t>inf</t>
  </si>
  <si>
    <t>add. Meas.</t>
  </si>
  <si>
    <t>s2</t>
  </si>
  <si>
    <t>s3</t>
  </si>
  <si>
    <t>"-0.00"</t>
  </si>
  <si>
    <t xml:space="preserve">add. Meas. </t>
  </si>
  <si>
    <t>s4</t>
  </si>
  <si>
    <t>"0.00"</t>
  </si>
  <si>
    <t>s5</t>
  </si>
  <si>
    <t>s6</t>
  </si>
  <si>
    <t>s7</t>
  </si>
  <si>
    <t>s8</t>
  </si>
  <si>
    <t>s9</t>
  </si>
  <si>
    <t>Comment**</t>
  </si>
  <si>
    <t>Time* [hh:mm]</t>
  </si>
  <si>
    <t>*adding more bacterias at 14:39 since the growing phase seemed to have stopped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</si>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</sst>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7">
    <xf numFmtId="0" fontId="0" fillId="0" borderId="0" xfId="0"/>
    <xf numFmtId="0" fontId="1" fillId="0" borderId="2" xfId="0" applyFont="1" applyBorder="1"/>
    <xf numFmtId="0" fontId="1" fillId="0" borderId="5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1" fillId="0" borderId="2" xfId="0" applyFont="1" applyFill="1" applyBorder="1"/>
    <xf numFmtId="0" fontId="1" fillId="0" borderId="7" xfId="0" applyFont="1" applyFill="1" applyBorder="1"/>
    <xf numFmtId="0" fontId="0" fillId="0" borderId="2" xfId="0" quotePrefix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20" fontId="0" fillId="0" borderId="2" xfId="0" applyNumberForma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top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20" fontId="0" fillId="0" borderId="0" xfId="0" applyNumberFormat="1"/>
    <xf numFmtId="0" fontId="0" fillId="0" borderId="4" xfId="0" applyFill="1" applyBorder="1"/>
    <xf numFmtId="0" fontId="5" fillId="3" borderId="3" xfId="1" applyFont="1" applyBorder="1" applyAlignment="1">
      <alignment horizontal="center" vertical="center"/>
    </xf>
    <xf numFmtId="0" fontId="5" fillId="3" borderId="2" xfId="1" applyFont="1" applyBorder="1" applyAlignment="1">
      <alignment horizontal="center" vertical="center"/>
    </xf>
    <xf numFmtId="0" fontId="5" fillId="3" borderId="4" xfId="1" applyFont="1" applyBorder="1" applyAlignment="1">
      <alignment horizontal="center" vertical="center"/>
    </xf>
    <xf numFmtId="0" fontId="5" fillId="3" borderId="6" xfId="1" applyFont="1" applyBorder="1" applyAlignment="1">
      <alignment horizontal="center" vertical="center"/>
    </xf>
    <xf numFmtId="0" fontId="5" fillId="3" borderId="5" xfId="1" applyFont="1" applyBorder="1"/>
    <xf numFmtId="0" fontId="5" fillId="3" borderId="2" xfId="1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Sheet1!$B$6:$B$23</c:f>
              <c:numCache>
                <c:formatCode>h:mm</c:formatCode>
                <c:ptCount val="18"/>
                <c:pt idx="0">
                  <c:v>0.41041666666666665</c:v>
                </c:pt>
                <c:pt idx="1">
                  <c:v>0.42777777777777781</c:v>
                </c:pt>
                <c:pt idx="2">
                  <c:v>0.43263888888888885</c:v>
                </c:pt>
                <c:pt idx="3">
                  <c:v>0.43541666666666662</c:v>
                </c:pt>
                <c:pt idx="4">
                  <c:v>0.44236111111111115</c:v>
                </c:pt>
                <c:pt idx="5">
                  <c:v>0.46597222222222223</c:v>
                </c:pt>
                <c:pt idx="6">
                  <c:v>0.47847222222222219</c:v>
                </c:pt>
                <c:pt idx="7">
                  <c:v>0.50277777777777777</c:v>
                </c:pt>
                <c:pt idx="8">
                  <c:v>0.50555555555555554</c:v>
                </c:pt>
                <c:pt idx="9">
                  <c:v>0.55138888888888882</c:v>
                </c:pt>
                <c:pt idx="10">
                  <c:v>0.59513888888888888</c:v>
                </c:pt>
                <c:pt idx="11">
                  <c:v>0.6118055555555556</c:v>
                </c:pt>
                <c:pt idx="12">
                  <c:v>0.6333333333333333</c:v>
                </c:pt>
                <c:pt idx="13">
                  <c:v>0.65555555555555556</c:v>
                </c:pt>
                <c:pt idx="14">
                  <c:v>0.67638888888888893</c:v>
                </c:pt>
                <c:pt idx="15">
                  <c:v>0.70208333333333339</c:v>
                </c:pt>
                <c:pt idx="16">
                  <c:v>0.72291666666666676</c:v>
                </c:pt>
                <c:pt idx="17">
                  <c:v>0.73333333333333339</c:v>
                </c:pt>
              </c:numCache>
            </c:numRef>
          </c:xVal>
          <c:yVal>
            <c:numRef>
              <c:f>Sheet1!$N$6:$N$23</c:f>
              <c:numCache>
                <c:formatCode>General</c:formatCode>
                <c:ptCount val="18"/>
                <c:pt idx="0">
                  <c:v>0</c:v>
                </c:pt>
                <c:pt idx="1">
                  <c:v>1.4371601994555212E-3</c:v>
                </c:pt>
                <c:pt idx="2">
                  <c:v>1.9483910933525241E-3</c:v>
                </c:pt>
                <c:pt idx="3">
                  <c:v>-3.0582483989209408E-4</c:v>
                </c:pt>
                <c:pt idx="4">
                  <c:v>3.5325522781921351E-3</c:v>
                </c:pt>
                <c:pt idx="5">
                  <c:v>1.5743138007389735E-2</c:v>
                </c:pt>
                <c:pt idx="6">
                  <c:v>1.1314590912880932E-2</c:v>
                </c:pt>
                <c:pt idx="7">
                  <c:v>1.6181050324637177E-2</c:v>
                </c:pt>
                <c:pt idx="8">
                  <c:v>1.7330156547356666E-2</c:v>
                </c:pt>
                <c:pt idx="9">
                  <c:v>1.0534247977652501E-2</c:v>
                </c:pt>
                <c:pt idx="10">
                  <c:v>8.4897789980160725E-3</c:v>
                </c:pt>
                <c:pt idx="11">
                  <c:v>5.7185356300113871E-3</c:v>
                </c:pt>
                <c:pt idx="12">
                  <c:v>6.4018302064021704E-3</c:v>
                </c:pt>
                <c:pt idx="13">
                  <c:v>6.3527070947911202E-3</c:v>
                </c:pt>
                <c:pt idx="14">
                  <c:v>7.9589615194645292E-3</c:v>
                </c:pt>
                <c:pt idx="15">
                  <c:v>6.5118861433598766E-3</c:v>
                </c:pt>
                <c:pt idx="16">
                  <c:v>6.9759999806401326E-3</c:v>
                </c:pt>
                <c:pt idx="17">
                  <c:v>9.1161487541632745E-3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2-4171-ABD1-1DF5B97D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12144"/>
        <c:axId val="452911488"/>
      </c:scatterChart>
      <c:valAx>
        <c:axId val="4529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911488"/>
        <c:crosses val="autoZero"/>
        <c:crossBetween val="midCat"/>
      </c:valAx>
      <c:valAx>
        <c:axId val="4529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91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362067</xdr:colOff>
      <xdr:row>29</xdr:row>
      <xdr:rowOff>84637</xdr:rowOff>
    </xdr:from>
    <xdr:to>
      <xdr:col>25</xdr:col>
      <xdr:colOff>310580</xdr:colOff>
      <xdr:row>44</xdr:row>
      <xdr:rowOff>47565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F716A-B1BD-4182-8028-D5BDD9719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FA36-92E7-4713-8B6D-40B3984C62FD}">
  <dimension ref="A1:AG29"/>
  <sheetViews>
    <sheetView tabSelected="1" zoomScale="62" workbookViewId="0">
      <selection activeCell="P5" sqref="P5:U5"/>
    </sheetView>
  </sheetViews>
  <sheetFormatPr defaultRowHeight="14.4" x14ac:dyDescent="0.3"/>
  <cols>
    <col min="2" max="2" width="14.21875" bestFit="1" customWidth="1"/>
    <col min="3" max="3" width="13.109375" customWidth="1"/>
    <col min="4" max="4" width="11.88671875" bestFit="1" customWidth="1"/>
    <col min="25" max="25" width="14.33203125" bestFit="1" customWidth="1"/>
    <col min="26" max="26" width="11.88671875" bestFit="1" customWidth="1"/>
    <col min="30" max="31" width="15.21875" bestFit="1" customWidth="1"/>
  </cols>
  <sheetData>
    <row r="1" spans="1:33" ht="25.8" x14ac:dyDescent="0.5">
      <c r="B1" s="13" t="s">
        <v>0</v>
      </c>
      <c r="C1" s="13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D1" s="15" t="s">
        <v>1</v>
      </c>
      <c r="AE1" s="15"/>
      <c r="AF1" s="15"/>
      <c r="AG1" s="15"/>
    </row>
    <row r="2" spans="1:33" x14ac:dyDescent="0.3">
      <c r="A2" s="16" t="s">
        <v>2</v>
      </c>
      <c r="B2" s="21" t="s">
        <v>50</v>
      </c>
      <c r="C2" s="22" t="s">
        <v>49</v>
      </c>
      <c r="D2" s="17" t="s">
        <v>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D2" s="1" t="s">
        <v>4</v>
      </c>
      <c r="AE2" s="1" t="s">
        <v>5</v>
      </c>
      <c r="AF2" s="1" t="s">
        <v>6</v>
      </c>
      <c r="AG2" s="1" t="s">
        <v>7</v>
      </c>
    </row>
    <row r="3" spans="1:33" x14ac:dyDescent="0.3">
      <c r="A3" s="16"/>
      <c r="B3" s="23"/>
      <c r="C3" s="22"/>
      <c r="D3" s="2" t="s">
        <v>8</v>
      </c>
      <c r="E3" s="11" t="s">
        <v>9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D3" s="3" t="s">
        <v>10</v>
      </c>
      <c r="AE3" s="3"/>
      <c r="AF3" s="3" t="s">
        <v>11</v>
      </c>
      <c r="AG3" s="3" t="s">
        <v>12</v>
      </c>
    </row>
    <row r="4" spans="1:33" x14ac:dyDescent="0.3">
      <c r="A4" s="16"/>
      <c r="B4" s="23"/>
      <c r="C4" s="22"/>
      <c r="D4" s="2"/>
      <c r="E4" s="11" t="s">
        <v>13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 t="s">
        <v>14</v>
      </c>
      <c r="Q4" s="11"/>
      <c r="R4" s="11"/>
      <c r="S4" s="11"/>
      <c r="T4" s="11"/>
      <c r="U4" s="11"/>
      <c r="V4" s="11"/>
      <c r="W4" s="11"/>
      <c r="X4" s="11"/>
      <c r="Y4" s="11"/>
      <c r="Z4" s="11"/>
      <c r="AD4" s="3" t="s">
        <v>15</v>
      </c>
      <c r="AE4" s="4"/>
      <c r="AF4" s="3" t="s">
        <v>16</v>
      </c>
      <c r="AG4" s="3" t="s">
        <v>17</v>
      </c>
    </row>
    <row r="5" spans="1:33" x14ac:dyDescent="0.3">
      <c r="A5" s="16"/>
      <c r="B5" s="24"/>
      <c r="C5" s="22"/>
      <c r="D5" s="25" t="s">
        <v>21</v>
      </c>
      <c r="E5" s="26" t="s">
        <v>18</v>
      </c>
      <c r="F5" s="26" t="s">
        <v>22</v>
      </c>
      <c r="G5" s="26" t="s">
        <v>23</v>
      </c>
      <c r="H5" s="26" t="s">
        <v>24</v>
      </c>
      <c r="I5" s="26" t="s">
        <v>25</v>
      </c>
      <c r="J5" s="26" t="s">
        <v>26</v>
      </c>
      <c r="K5" s="1" t="s">
        <v>19</v>
      </c>
      <c r="L5" s="1" t="s">
        <v>27</v>
      </c>
      <c r="M5" s="1" t="s">
        <v>28</v>
      </c>
      <c r="N5" s="1" t="s">
        <v>20</v>
      </c>
      <c r="O5" s="26" t="s">
        <v>21</v>
      </c>
      <c r="P5" s="26" t="s">
        <v>18</v>
      </c>
      <c r="Q5" s="26" t="s">
        <v>22</v>
      </c>
      <c r="R5" s="26" t="s">
        <v>23</v>
      </c>
      <c r="S5" s="26" t="s">
        <v>24</v>
      </c>
      <c r="T5" s="26" t="s">
        <v>25</v>
      </c>
      <c r="U5" s="26" t="s">
        <v>26</v>
      </c>
      <c r="V5" s="1" t="s">
        <v>19</v>
      </c>
      <c r="W5" s="1" t="s">
        <v>27</v>
      </c>
      <c r="X5" s="1" t="s">
        <v>28</v>
      </c>
      <c r="Y5" s="1" t="s">
        <v>20</v>
      </c>
      <c r="Z5" s="26" t="s">
        <v>21</v>
      </c>
      <c r="AA5" s="5" t="s">
        <v>29</v>
      </c>
      <c r="AB5" s="5" t="s">
        <v>28</v>
      </c>
      <c r="AC5" s="6"/>
      <c r="AD5" s="12" t="s">
        <v>30</v>
      </c>
      <c r="AE5" s="12"/>
      <c r="AF5" s="12"/>
      <c r="AG5" s="12"/>
    </row>
    <row r="6" spans="1:33" x14ac:dyDescent="0.3">
      <c r="A6" s="3">
        <v>0</v>
      </c>
      <c r="B6" s="10">
        <v>0.41041666666666665</v>
      </c>
      <c r="C6" s="10" t="s">
        <v>33</v>
      </c>
      <c r="D6" s="7"/>
      <c r="E6" s="3">
        <v>37048</v>
      </c>
      <c r="F6" s="3">
        <v>37275</v>
      </c>
      <c r="G6" s="3">
        <v>37414</v>
      </c>
      <c r="H6" s="3">
        <v>37274</v>
      </c>
      <c r="I6" s="3">
        <v>37707</v>
      </c>
      <c r="J6" s="3">
        <v>37575</v>
      </c>
      <c r="K6" s="3">
        <f>AVERAGE(E6:J6)</f>
        <v>37382.166666666664</v>
      </c>
      <c r="L6" s="3">
        <f>STDEV(E6:J6)</f>
        <v>236.03679091757425</v>
      </c>
      <c r="M6" s="3"/>
      <c r="N6" s="3">
        <f>LOG10(K$6/K6)</f>
        <v>0</v>
      </c>
      <c r="O6" s="7">
        <v>0.01</v>
      </c>
      <c r="P6" s="3">
        <v>9723</v>
      </c>
      <c r="Q6" s="3">
        <v>3154</v>
      </c>
      <c r="R6" s="3">
        <v>1593</v>
      </c>
      <c r="S6" s="3">
        <v>1176</v>
      </c>
      <c r="T6" s="3">
        <v>5141</v>
      </c>
      <c r="U6" s="3">
        <v>69456</v>
      </c>
      <c r="V6" s="3">
        <f>AVERAGE(P6:U6)</f>
        <v>15040.5</v>
      </c>
      <c r="W6" s="3">
        <f>STDEV(P6:U6)</f>
        <v>26839.042626368027</v>
      </c>
      <c r="X6" s="3"/>
      <c r="Y6" s="3"/>
      <c r="Z6" s="7"/>
      <c r="AA6" s="3"/>
      <c r="AB6" s="3"/>
      <c r="AD6" s="8">
        <v>0</v>
      </c>
      <c r="AF6" s="9"/>
      <c r="AG6" s="9"/>
    </row>
    <row r="7" spans="1:33" x14ac:dyDescent="0.3">
      <c r="A7" s="3">
        <v>1</v>
      </c>
      <c r="B7" s="10">
        <v>0.42777777777777781</v>
      </c>
      <c r="C7" s="3" t="s">
        <v>31</v>
      </c>
      <c r="D7" s="7"/>
      <c r="E7" s="3">
        <v>37571</v>
      </c>
      <c r="F7" s="3">
        <v>37463</v>
      </c>
      <c r="G7" s="3">
        <v>36627</v>
      </c>
      <c r="H7" s="3">
        <v>37380</v>
      </c>
      <c r="I7" s="3">
        <v>37348</v>
      </c>
      <c r="J7" s="3">
        <v>37163</v>
      </c>
      <c r="K7" s="3">
        <f t="shared" ref="K7:K23" si="0">AVERAGE(E7:J7)</f>
        <v>37258.666666666664</v>
      </c>
      <c r="L7" s="3">
        <f t="shared" ref="L7:L23" si="1">STDEV(E7:J7)</f>
        <v>337.68663975151082</v>
      </c>
      <c r="M7" s="3">
        <v>0</v>
      </c>
      <c r="N7" s="3">
        <f>LOG10(K$6/K7)</f>
        <v>1.4371601994555212E-3</v>
      </c>
      <c r="O7" s="7">
        <v>0</v>
      </c>
      <c r="P7" s="3">
        <v>126996</v>
      </c>
      <c r="Q7" s="3">
        <v>128088</v>
      </c>
      <c r="R7" s="3">
        <v>122073</v>
      </c>
      <c r="S7" s="3">
        <v>54427</v>
      </c>
      <c r="T7" s="3">
        <v>27004</v>
      </c>
      <c r="U7" s="3">
        <v>-26</v>
      </c>
      <c r="V7" s="3">
        <f t="shared" ref="V7:V23" si="2">AVERAGE(P7:U7)</f>
        <v>76427</v>
      </c>
      <c r="W7" s="3">
        <f t="shared" ref="W7:W23" si="3">STDEV(P7:U7)</f>
        <v>56712.140033682379</v>
      </c>
      <c r="X7" s="3">
        <v>0</v>
      </c>
      <c r="Y7" s="3">
        <f>LOG10(V$7/V7)</f>
        <v>0</v>
      </c>
      <c r="Z7" s="7" t="s">
        <v>32</v>
      </c>
      <c r="AA7" s="3">
        <f>Y7-N7</f>
        <v>-1.4371601994555212E-3</v>
      </c>
      <c r="AB7" s="3">
        <f>SQRT(X7^2+M7^2)</f>
        <v>0</v>
      </c>
      <c r="AD7" s="3">
        <v>0</v>
      </c>
    </row>
    <row r="8" spans="1:33" x14ac:dyDescent="0.3">
      <c r="A8" s="3">
        <v>2</v>
      </c>
      <c r="B8" s="10">
        <v>0.43263888888888885</v>
      </c>
      <c r="C8" s="3" t="s">
        <v>34</v>
      </c>
      <c r="D8" s="7"/>
      <c r="E8" s="3">
        <v>37220</v>
      </c>
      <c r="F8" s="3">
        <v>37207</v>
      </c>
      <c r="G8" s="3">
        <v>37503</v>
      </c>
      <c r="H8" s="3">
        <v>37302</v>
      </c>
      <c r="I8" s="3">
        <v>37384</v>
      </c>
      <c r="J8" s="3">
        <v>36673</v>
      </c>
      <c r="K8" s="3">
        <f t="shared" si="0"/>
        <v>37214.833333333336</v>
      </c>
      <c r="L8" s="3">
        <f t="shared" si="1"/>
        <v>287.37669819709924</v>
      </c>
      <c r="M8" s="3">
        <f>1/LN(10)*SQRT((L$7/K$7)^2 +(L8/K8)^2)</f>
        <v>5.1711021066680627E-3</v>
      </c>
      <c r="N8" s="3">
        <f t="shared" ref="N8:N23" si="4">LOG10(K$6/K8)</f>
        <v>1.9483910933525241E-3</v>
      </c>
      <c r="O8" s="7"/>
      <c r="P8" s="3">
        <v>66</v>
      </c>
      <c r="Q8" s="3">
        <v>15</v>
      </c>
      <c r="R8" s="3">
        <v>231</v>
      </c>
      <c r="S8" s="3">
        <v>18</v>
      </c>
      <c r="T8" s="3">
        <v>419</v>
      </c>
      <c r="U8" s="3">
        <v>42</v>
      </c>
      <c r="V8" s="3">
        <f t="shared" si="2"/>
        <v>131.83333333333334</v>
      </c>
      <c r="W8" s="3">
        <f t="shared" si="3"/>
        <v>162.05606025899391</v>
      </c>
      <c r="X8" s="3">
        <f>1/LN(10)*SQRT((W$7/V$7)^2 +(W8/V8)^2)</f>
        <v>0.62358435247356592</v>
      </c>
      <c r="Y8" s="3">
        <f t="shared" ref="Y8:Y23" si="5">LOG10(V$7/V8)</f>
        <v>2.7632215793818857</v>
      </c>
      <c r="Z8" s="7"/>
      <c r="AA8" s="3">
        <f t="shared" ref="AA8:AA23" si="6">Y8-N8</f>
        <v>2.7612731882885333</v>
      </c>
      <c r="AB8" s="3">
        <f t="shared" ref="AB8:AB23" si="7">SQRT(X8^2+M8^2)</f>
        <v>0.62360579290676421</v>
      </c>
      <c r="AD8" s="3">
        <f t="shared" ref="AD8:AD16" si="8">((0.1/B8*1000)^2 + (23.8/(B8/1000)^2*SQRT((A8 - 2)*0.0005^2) + 0.005^2)^2)^(1/2)</f>
        <v>231.13964686998531</v>
      </c>
    </row>
    <row r="9" spans="1:33" x14ac:dyDescent="0.3">
      <c r="A9" s="3">
        <v>3</v>
      </c>
      <c r="B9" s="10">
        <v>0.43541666666666662</v>
      </c>
      <c r="C9" s="3" t="s">
        <v>35</v>
      </c>
      <c r="D9" s="7"/>
      <c r="E9" s="3">
        <v>37530</v>
      </c>
      <c r="F9" s="3">
        <v>37547</v>
      </c>
      <c r="G9" s="3">
        <v>37484</v>
      </c>
      <c r="H9" s="3">
        <v>37492</v>
      </c>
      <c r="I9" s="3">
        <v>37232</v>
      </c>
      <c r="J9" s="3">
        <v>37166</v>
      </c>
      <c r="K9" s="3">
        <f t="shared" si="0"/>
        <v>37408.5</v>
      </c>
      <c r="L9" s="3">
        <f t="shared" si="1"/>
        <v>165.27280478045986</v>
      </c>
      <c r="M9" s="3">
        <f t="shared" ref="M9:M23" si="9">1/LN(10)*SQRT((L$7/K$7)^2 +(L9/K9)^2)</f>
        <v>4.3789009675847005E-3</v>
      </c>
      <c r="N9" s="3">
        <f t="shared" si="4"/>
        <v>-3.0582483989209408E-4</v>
      </c>
      <c r="O9" s="7">
        <v>0</v>
      </c>
      <c r="P9" s="3">
        <v>-13</v>
      </c>
      <c r="Q9" s="3">
        <v>-46</v>
      </c>
      <c r="R9" s="3">
        <v>-28</v>
      </c>
      <c r="S9" s="3">
        <v>12</v>
      </c>
      <c r="T9" s="3">
        <v>-45</v>
      </c>
      <c r="U9" s="3">
        <v>21</v>
      </c>
      <c r="V9" s="3">
        <f t="shared" si="2"/>
        <v>-16.5</v>
      </c>
      <c r="W9" s="3">
        <f t="shared" si="3"/>
        <v>28.44468315872054</v>
      </c>
      <c r="X9" s="3">
        <f t="shared" ref="X9:X23" si="10">1/LN(10)*SQRT((W$7/V$7)^2 +(W9/V9)^2)</f>
        <v>0.81510132908114918</v>
      </c>
      <c r="Y9" s="3" t="e">
        <f t="shared" si="5"/>
        <v>#NUM!</v>
      </c>
      <c r="Z9" s="7" t="s">
        <v>36</v>
      </c>
      <c r="AA9" s="3" t="e">
        <f t="shared" si="6"/>
        <v>#NUM!</v>
      </c>
      <c r="AB9" s="3">
        <f t="shared" si="7"/>
        <v>0.81511309119872433</v>
      </c>
      <c r="AD9" s="3">
        <f t="shared" si="8"/>
        <v>62768.21396927577</v>
      </c>
    </row>
    <row r="10" spans="1:33" x14ac:dyDescent="0.3">
      <c r="A10" s="3">
        <v>4</v>
      </c>
      <c r="B10" s="10">
        <v>0.44236111111111115</v>
      </c>
      <c r="C10" s="3" t="s">
        <v>37</v>
      </c>
      <c r="D10" s="7"/>
      <c r="E10" s="3">
        <v>37175</v>
      </c>
      <c r="F10" s="3">
        <v>37090</v>
      </c>
      <c r="G10" s="3">
        <v>37095</v>
      </c>
      <c r="H10" s="3">
        <v>37142</v>
      </c>
      <c r="I10" s="3">
        <v>36898</v>
      </c>
      <c r="J10" s="3">
        <v>37076</v>
      </c>
      <c r="K10" s="3">
        <f t="shared" si="0"/>
        <v>37079.333333333336</v>
      </c>
      <c r="L10" s="3">
        <f t="shared" si="1"/>
        <v>96.261449535453522</v>
      </c>
      <c r="M10" s="3">
        <f t="shared" si="9"/>
        <v>4.0944364724583094E-3</v>
      </c>
      <c r="N10" s="3">
        <f t="shared" si="4"/>
        <v>3.5325522781921351E-3</v>
      </c>
      <c r="O10" s="7">
        <v>0</v>
      </c>
      <c r="P10" s="3">
        <v>-22</v>
      </c>
      <c r="Q10" s="3">
        <v>-28</v>
      </c>
      <c r="R10" s="3">
        <v>-67</v>
      </c>
      <c r="S10" s="3">
        <v>-35</v>
      </c>
      <c r="T10" s="3">
        <v>17</v>
      </c>
      <c r="U10" s="3">
        <v>-36</v>
      </c>
      <c r="V10" s="3">
        <f t="shared" si="2"/>
        <v>-28.5</v>
      </c>
      <c r="W10" s="3">
        <f t="shared" si="3"/>
        <v>27.179036038829633</v>
      </c>
      <c r="X10" s="3">
        <f t="shared" si="10"/>
        <v>0.5247739029634706</v>
      </c>
      <c r="Y10" s="3" t="e">
        <f t="shared" si="5"/>
        <v>#NUM!</v>
      </c>
      <c r="Z10" s="7">
        <v>-0.3</v>
      </c>
      <c r="AA10" s="3" t="e">
        <f t="shared" si="6"/>
        <v>#NUM!</v>
      </c>
      <c r="AB10" s="3">
        <f t="shared" si="7"/>
        <v>0.5247898757041155</v>
      </c>
      <c r="AD10" s="3">
        <f t="shared" si="8"/>
        <v>86002.203609323231</v>
      </c>
    </row>
    <row r="11" spans="1:33" x14ac:dyDescent="0.3">
      <c r="A11" s="3">
        <v>5</v>
      </c>
      <c r="B11" s="10">
        <v>0.46597222222222223</v>
      </c>
      <c r="C11" s="3" t="s">
        <v>38</v>
      </c>
      <c r="D11" s="7"/>
      <c r="E11" s="3">
        <v>36208</v>
      </c>
      <c r="F11" s="3">
        <v>36131</v>
      </c>
      <c r="G11" s="3">
        <v>36174</v>
      </c>
      <c r="H11" s="3">
        <v>35854</v>
      </c>
      <c r="I11" s="3">
        <v>35872</v>
      </c>
      <c r="J11" s="3">
        <v>36069</v>
      </c>
      <c r="K11" s="3">
        <f t="shared" si="0"/>
        <v>36051.333333333336</v>
      </c>
      <c r="L11" s="3">
        <f t="shared" si="1"/>
        <v>153.20008703217718</v>
      </c>
      <c r="M11" s="3">
        <f t="shared" si="9"/>
        <v>4.3473230203317026E-3</v>
      </c>
      <c r="N11" s="3">
        <f t="shared" si="4"/>
        <v>1.5743138007389735E-2</v>
      </c>
      <c r="O11" s="7">
        <v>0</v>
      </c>
      <c r="P11" s="3">
        <v>-17</v>
      </c>
      <c r="Q11" s="3">
        <v>22</v>
      </c>
      <c r="R11" s="3">
        <v>17</v>
      </c>
      <c r="S11" s="3">
        <v>7</v>
      </c>
      <c r="T11" s="3">
        <v>3</v>
      </c>
      <c r="U11" s="3">
        <v>35</v>
      </c>
      <c r="V11" s="3">
        <f t="shared" si="2"/>
        <v>11.166666666666666</v>
      </c>
      <c r="W11" s="3">
        <f t="shared" si="3"/>
        <v>17.870832847594617</v>
      </c>
      <c r="X11" s="3">
        <f t="shared" si="10"/>
        <v>0.76611100422182188</v>
      </c>
      <c r="Y11" s="3">
        <f t="shared" si="5"/>
        <v>3.8353232601787357</v>
      </c>
      <c r="Z11" s="7" t="s">
        <v>32</v>
      </c>
      <c r="AA11" s="3">
        <f t="shared" si="6"/>
        <v>3.8195801221713461</v>
      </c>
      <c r="AB11" s="3">
        <f t="shared" si="7"/>
        <v>0.76612333863889792</v>
      </c>
      <c r="AD11" s="3">
        <f t="shared" si="8"/>
        <v>94926.756630084012</v>
      </c>
    </row>
    <row r="12" spans="1:33" x14ac:dyDescent="0.3">
      <c r="A12" s="3">
        <v>6</v>
      </c>
      <c r="B12" s="10">
        <v>0.47847222222222219</v>
      </c>
      <c r="C12" s="3" t="s">
        <v>37</v>
      </c>
      <c r="D12" s="7"/>
      <c r="E12" s="3">
        <v>36506</v>
      </c>
      <c r="F12" s="3">
        <v>36383</v>
      </c>
      <c r="G12" s="3">
        <v>36532</v>
      </c>
      <c r="H12" s="3">
        <v>36524</v>
      </c>
      <c r="I12" s="3">
        <v>36611</v>
      </c>
      <c r="J12" s="3">
        <v>35969</v>
      </c>
      <c r="K12" s="3">
        <f t="shared" si="0"/>
        <v>36420.833333333336</v>
      </c>
      <c r="L12" s="3">
        <f t="shared" si="1"/>
        <v>233.23929057229333</v>
      </c>
      <c r="M12" s="3">
        <f t="shared" si="9"/>
        <v>4.8195887617181066E-3</v>
      </c>
      <c r="N12" s="3">
        <f t="shared" si="4"/>
        <v>1.1314590912880932E-2</v>
      </c>
      <c r="O12" s="7">
        <v>0.01</v>
      </c>
      <c r="P12" s="3">
        <v>-5</v>
      </c>
      <c r="Q12" s="3">
        <v>150</v>
      </c>
      <c r="R12" s="3">
        <v>-12</v>
      </c>
      <c r="S12" s="3">
        <v>-30</v>
      </c>
      <c r="T12" s="3">
        <v>-31</v>
      </c>
      <c r="U12" s="3">
        <v>-18</v>
      </c>
      <c r="V12" s="3">
        <f t="shared" si="2"/>
        <v>9</v>
      </c>
      <c r="W12" s="3">
        <f t="shared" si="3"/>
        <v>69.811173890717527</v>
      </c>
      <c r="X12" s="3">
        <f t="shared" si="10"/>
        <v>3.384113602691647</v>
      </c>
      <c r="Y12" s="3">
        <f t="shared" si="5"/>
        <v>3.9290043030565935</v>
      </c>
      <c r="Z12" s="7" t="s">
        <v>36</v>
      </c>
      <c r="AA12" s="3">
        <f t="shared" si="6"/>
        <v>3.9176897121437126</v>
      </c>
      <c r="AB12" s="3">
        <f t="shared" si="7"/>
        <v>3.3841170346721863</v>
      </c>
      <c r="AD12" s="3">
        <f t="shared" si="8"/>
        <v>103959.54622413957</v>
      </c>
    </row>
    <row r="13" spans="1:33" x14ac:dyDescent="0.3">
      <c r="A13" s="3">
        <v>7</v>
      </c>
      <c r="B13" s="10">
        <v>0.50277777777777777</v>
      </c>
      <c r="C13" s="3" t="s">
        <v>37</v>
      </c>
      <c r="D13" s="7"/>
      <c r="E13" s="3">
        <v>36117</v>
      </c>
      <c r="F13" s="3">
        <v>36096</v>
      </c>
      <c r="G13" s="3">
        <v>36145</v>
      </c>
      <c r="H13" s="3">
        <v>35966</v>
      </c>
      <c r="I13" s="3">
        <v>35937</v>
      </c>
      <c r="J13" s="3">
        <v>35829</v>
      </c>
      <c r="K13" s="3">
        <f t="shared" si="0"/>
        <v>36015</v>
      </c>
      <c r="L13" s="3">
        <f t="shared" si="1"/>
        <v>124.0532143880198</v>
      </c>
      <c r="M13" s="3">
        <f t="shared" si="9"/>
        <v>4.2108199778704931E-3</v>
      </c>
      <c r="N13" s="3">
        <f t="shared" si="4"/>
        <v>1.6181050324637177E-2</v>
      </c>
      <c r="O13" s="7">
        <v>0</v>
      </c>
      <c r="P13" s="3">
        <v>13</v>
      </c>
      <c r="Q13" s="3">
        <v>13</v>
      </c>
      <c r="R13" s="3">
        <v>7</v>
      </c>
      <c r="S13" s="3">
        <v>-97</v>
      </c>
      <c r="T13" s="3">
        <v>-39</v>
      </c>
      <c r="U13" s="3">
        <v>-5</v>
      </c>
      <c r="V13" s="3">
        <f t="shared" si="2"/>
        <v>-18</v>
      </c>
      <c r="W13" s="3">
        <f t="shared" si="3"/>
        <v>43.354353875937306</v>
      </c>
      <c r="X13" s="3">
        <f t="shared" si="10"/>
        <v>1.0945481328191524</v>
      </c>
      <c r="Y13" s="3" t="e">
        <f t="shared" si="5"/>
        <v>#NUM!</v>
      </c>
      <c r="Z13" s="7" t="s">
        <v>32</v>
      </c>
      <c r="AA13" s="3" t="e">
        <f t="shared" si="6"/>
        <v>#NUM!</v>
      </c>
      <c r="AB13" s="3">
        <f t="shared" si="7"/>
        <v>1.0945562324808986</v>
      </c>
      <c r="AD13" s="3">
        <f t="shared" si="8"/>
        <v>105264.17491481696</v>
      </c>
    </row>
    <row r="14" spans="1:33" x14ac:dyDescent="0.3">
      <c r="A14" s="3">
        <v>8</v>
      </c>
      <c r="B14" s="10">
        <v>0.50555555555555554</v>
      </c>
      <c r="C14" s="3" t="s">
        <v>39</v>
      </c>
      <c r="D14" s="7"/>
      <c r="E14" s="3">
        <v>35844</v>
      </c>
      <c r="F14" s="3">
        <v>35874</v>
      </c>
      <c r="G14" s="3">
        <v>35865</v>
      </c>
      <c r="H14" s="3">
        <v>35901</v>
      </c>
      <c r="I14" s="3">
        <v>36076</v>
      </c>
      <c r="J14" s="3">
        <v>35959</v>
      </c>
      <c r="K14" s="3">
        <f t="shared" si="0"/>
        <v>35919.833333333336</v>
      </c>
      <c r="L14" s="3">
        <f t="shared" si="1"/>
        <v>86.179850699955765</v>
      </c>
      <c r="M14" s="3">
        <f t="shared" si="9"/>
        <v>4.0717228174647294E-3</v>
      </c>
      <c r="N14" s="3">
        <f t="shared" si="4"/>
        <v>1.7330156547356666E-2</v>
      </c>
      <c r="O14" s="7" t="s">
        <v>40</v>
      </c>
      <c r="P14" s="3">
        <v>12</v>
      </c>
      <c r="Q14" s="3">
        <v>47</v>
      </c>
      <c r="R14" s="3">
        <v>-52</v>
      </c>
      <c r="S14" s="3">
        <v>-23</v>
      </c>
      <c r="T14" s="3">
        <v>-65</v>
      </c>
      <c r="U14" s="3">
        <v>12</v>
      </c>
      <c r="V14" s="3">
        <f t="shared" si="2"/>
        <v>-11.5</v>
      </c>
      <c r="W14" s="3">
        <f t="shared" si="3"/>
        <v>42.805373494457442</v>
      </c>
      <c r="X14" s="3">
        <f t="shared" si="10"/>
        <v>1.6483434438470945</v>
      </c>
      <c r="Y14" s="3" t="e">
        <f t="shared" si="5"/>
        <v>#NUM!</v>
      </c>
      <c r="Z14" s="7" t="s">
        <v>32</v>
      </c>
      <c r="AA14" s="3" t="e">
        <f t="shared" si="6"/>
        <v>#NUM!</v>
      </c>
      <c r="AB14" s="3">
        <f t="shared" si="7"/>
        <v>1.648348472805554</v>
      </c>
      <c r="AD14" s="3">
        <f t="shared" si="8"/>
        <v>114047.42010594657</v>
      </c>
    </row>
    <row r="15" spans="1:33" x14ac:dyDescent="0.3">
      <c r="A15" s="3">
        <v>9</v>
      </c>
      <c r="B15" s="10">
        <v>0.55138888888888882</v>
      </c>
      <c r="C15" s="3" t="s">
        <v>41</v>
      </c>
      <c r="D15" s="7"/>
      <c r="E15" s="3">
        <v>36427</v>
      </c>
      <c r="F15" s="3">
        <v>36504</v>
      </c>
      <c r="G15" s="3">
        <v>36462</v>
      </c>
      <c r="H15" s="3">
        <v>36403</v>
      </c>
      <c r="I15" s="3">
        <v>36570</v>
      </c>
      <c r="J15" s="3">
        <v>36552</v>
      </c>
      <c r="K15" s="3">
        <f t="shared" si="0"/>
        <v>36486.333333333336</v>
      </c>
      <c r="L15" s="3">
        <f t="shared" si="1"/>
        <v>67.351812645738548</v>
      </c>
      <c r="M15" s="3">
        <f t="shared" si="9"/>
        <v>4.0169541115198529E-3</v>
      </c>
      <c r="N15" s="3">
        <f t="shared" si="4"/>
        <v>1.0534247977652501E-2</v>
      </c>
      <c r="O15" s="7" t="s">
        <v>40</v>
      </c>
      <c r="P15" s="3">
        <v>-6</v>
      </c>
      <c r="Q15" s="3">
        <v>-18</v>
      </c>
      <c r="R15" s="3">
        <v>-6</v>
      </c>
      <c r="S15" s="3">
        <v>-4</v>
      </c>
      <c r="T15" s="3">
        <v>27</v>
      </c>
      <c r="U15" s="3">
        <v>-33</v>
      </c>
      <c r="V15" s="3">
        <f t="shared" si="2"/>
        <v>-6.666666666666667</v>
      </c>
      <c r="W15" s="3">
        <f t="shared" si="3"/>
        <v>19.815818596935799</v>
      </c>
      <c r="X15" s="3">
        <f t="shared" si="10"/>
        <v>1.3305033865200091</v>
      </c>
      <c r="Y15" s="3" t="e">
        <f t="shared" si="5"/>
        <v>#NUM!</v>
      </c>
      <c r="Z15" s="7" t="s">
        <v>36</v>
      </c>
      <c r="AA15" s="3" t="e">
        <f t="shared" si="6"/>
        <v>#NUM!</v>
      </c>
      <c r="AB15" s="3">
        <f t="shared" si="7"/>
        <v>1.3305094503465758</v>
      </c>
      <c r="AD15" s="3">
        <f t="shared" si="8"/>
        <v>103557.27808368189</v>
      </c>
    </row>
    <row r="16" spans="1:33" x14ac:dyDescent="0.3">
      <c r="A16" s="3">
        <v>10</v>
      </c>
      <c r="B16" s="10">
        <v>0.59513888888888888</v>
      </c>
      <c r="C16" s="3" t="s">
        <v>42</v>
      </c>
      <c r="D16" s="7"/>
      <c r="E16" s="3">
        <v>36676</v>
      </c>
      <c r="F16" s="3">
        <v>36530</v>
      </c>
      <c r="G16" s="3">
        <v>36685</v>
      </c>
      <c r="H16" s="3">
        <v>36739</v>
      </c>
      <c r="I16" s="3">
        <v>36704</v>
      </c>
      <c r="J16" s="3">
        <v>36617</v>
      </c>
      <c r="K16" s="3">
        <f t="shared" si="0"/>
        <v>36658.5</v>
      </c>
      <c r="L16" s="3">
        <f t="shared" si="1"/>
        <v>74.556689840684314</v>
      </c>
      <c r="M16" s="3">
        <f t="shared" si="9"/>
        <v>4.0340300473703647E-3</v>
      </c>
      <c r="N16" s="3">
        <f t="shared" si="4"/>
        <v>8.4897789980160725E-3</v>
      </c>
      <c r="O16" s="7" t="s">
        <v>43</v>
      </c>
      <c r="P16" s="3">
        <v>26</v>
      </c>
      <c r="Q16" s="3">
        <v>32</v>
      </c>
      <c r="R16" s="3">
        <v>-21</v>
      </c>
      <c r="S16" s="3">
        <v>-7</v>
      </c>
      <c r="T16" s="3">
        <v>14</v>
      </c>
      <c r="U16" s="3">
        <v>-28</v>
      </c>
      <c r="V16" s="3">
        <f t="shared" si="2"/>
        <v>2.6666666666666665</v>
      </c>
      <c r="W16" s="3">
        <f t="shared" si="3"/>
        <v>25.009331591761239</v>
      </c>
      <c r="X16" s="3">
        <f t="shared" si="10"/>
        <v>4.0857597205074807</v>
      </c>
      <c r="Y16" s="3">
        <f t="shared" si="5"/>
        <v>4.4572780802236371</v>
      </c>
      <c r="Z16" s="7" t="s">
        <v>32</v>
      </c>
      <c r="AA16" s="3">
        <f t="shared" si="6"/>
        <v>4.4487883012256209</v>
      </c>
      <c r="AB16" s="3">
        <f t="shared" si="7"/>
        <v>4.0857617119846568</v>
      </c>
      <c r="AD16" s="3">
        <f t="shared" si="8"/>
        <v>95028.959538275376</v>
      </c>
    </row>
    <row r="17" spans="1:28" x14ac:dyDescent="0.3">
      <c r="A17" s="3">
        <v>11</v>
      </c>
      <c r="B17" s="19">
        <v>0.6118055555555556</v>
      </c>
      <c r="C17" s="20" t="s">
        <v>37</v>
      </c>
      <c r="E17" s="20">
        <v>36898</v>
      </c>
      <c r="F17" s="20">
        <v>36854</v>
      </c>
      <c r="G17" s="20">
        <v>36771</v>
      </c>
      <c r="H17" s="20">
        <v>36965</v>
      </c>
      <c r="I17" s="20">
        <v>36893</v>
      </c>
      <c r="J17" s="20">
        <v>36978</v>
      </c>
      <c r="K17" s="20">
        <f t="shared" si="0"/>
        <v>36893.166666666664</v>
      </c>
      <c r="L17" s="20">
        <f t="shared" si="1"/>
        <v>75.945814016749253</v>
      </c>
      <c r="M17" s="20">
        <f t="shared" si="9"/>
        <v>4.0363939249681569E-3</v>
      </c>
      <c r="N17" s="3">
        <f t="shared" si="4"/>
        <v>5.7185356300113871E-3</v>
      </c>
      <c r="O17" s="20" t="s">
        <v>40</v>
      </c>
      <c r="P17" s="20">
        <v>-28</v>
      </c>
      <c r="Q17" s="20">
        <v>3</v>
      </c>
      <c r="R17" s="20">
        <v>-37</v>
      </c>
      <c r="S17" s="20">
        <v>50</v>
      </c>
      <c r="T17" s="20">
        <v>-36</v>
      </c>
      <c r="U17" s="20">
        <v>1</v>
      </c>
      <c r="V17" s="20">
        <f t="shared" si="2"/>
        <v>-7.833333333333333</v>
      </c>
      <c r="W17" s="20">
        <f t="shared" si="3"/>
        <v>33.438999187575376</v>
      </c>
      <c r="X17" s="20">
        <f t="shared" si="10"/>
        <v>1.8817210328384575</v>
      </c>
      <c r="Y17" s="20" t="e">
        <f t="shared" si="5"/>
        <v>#NUM!</v>
      </c>
      <c r="Z17" s="20" t="s">
        <v>32</v>
      </c>
      <c r="AA17" s="20" t="e">
        <f t="shared" si="6"/>
        <v>#NUM!</v>
      </c>
      <c r="AB17" s="20">
        <f t="shared" si="7"/>
        <v>1.881725361975692</v>
      </c>
    </row>
    <row r="18" spans="1:28" x14ac:dyDescent="0.3">
      <c r="A18" s="3">
        <v>12</v>
      </c>
      <c r="B18" s="19">
        <v>0.6333333333333333</v>
      </c>
      <c r="C18" s="20" t="s">
        <v>44</v>
      </c>
      <c r="E18" s="20">
        <v>36881</v>
      </c>
      <c r="F18" s="20">
        <v>36825</v>
      </c>
      <c r="G18" s="20">
        <v>36812</v>
      </c>
      <c r="H18" s="20">
        <v>36739</v>
      </c>
      <c r="I18" s="20">
        <v>36832</v>
      </c>
      <c r="J18" s="20">
        <v>36922</v>
      </c>
      <c r="K18" s="20">
        <f t="shared" si="0"/>
        <v>36835.166666666664</v>
      </c>
      <c r="L18" s="20">
        <f t="shared" si="1"/>
        <v>62.5121321558197</v>
      </c>
      <c r="M18" s="20">
        <f t="shared" si="9"/>
        <v>4.0045521455240761E-3</v>
      </c>
      <c r="N18" s="3">
        <f t="shared" si="4"/>
        <v>6.4018302064021704E-3</v>
      </c>
      <c r="O18" s="20" t="s">
        <v>40</v>
      </c>
      <c r="P18" s="20">
        <v>19</v>
      </c>
      <c r="Q18" s="20">
        <v>36</v>
      </c>
      <c r="R18" s="20">
        <v>33</v>
      </c>
      <c r="S18" s="20">
        <v>32</v>
      </c>
      <c r="T18" s="20">
        <v>6</v>
      </c>
      <c r="U18" s="20">
        <v>-25</v>
      </c>
      <c r="V18" s="20">
        <f t="shared" si="2"/>
        <v>16.833333333333332</v>
      </c>
      <c r="W18" s="20">
        <f t="shared" si="3"/>
        <v>23.370208956418569</v>
      </c>
      <c r="X18" s="20">
        <f t="shared" si="10"/>
        <v>0.68366370399440812</v>
      </c>
      <c r="Y18" s="20">
        <f t="shared" si="5"/>
        <v>3.6570766890969195</v>
      </c>
      <c r="Z18" s="20" t="s">
        <v>32</v>
      </c>
      <c r="AA18" s="20">
        <f t="shared" si="6"/>
        <v>3.6506748588905173</v>
      </c>
      <c r="AB18" s="20">
        <f t="shared" si="7"/>
        <v>0.68367543220247418</v>
      </c>
    </row>
    <row r="19" spans="1:28" x14ac:dyDescent="0.3">
      <c r="A19" s="3">
        <v>13</v>
      </c>
      <c r="B19" s="19">
        <v>0.65555555555555556</v>
      </c>
      <c r="C19" s="20" t="s">
        <v>45</v>
      </c>
      <c r="E19" s="20">
        <v>36848</v>
      </c>
      <c r="F19" s="20">
        <v>36860</v>
      </c>
      <c r="G19" s="20">
        <v>36853</v>
      </c>
      <c r="H19" s="20">
        <v>36875</v>
      </c>
      <c r="I19" s="20">
        <v>36795</v>
      </c>
      <c r="J19" s="20">
        <v>36805</v>
      </c>
      <c r="K19" s="20">
        <f t="shared" si="0"/>
        <v>36839.333333333336</v>
      </c>
      <c r="L19" s="20">
        <f t="shared" si="1"/>
        <v>31.954133796219025</v>
      </c>
      <c r="M19" s="20">
        <f t="shared" si="9"/>
        <v>3.9541279832210202E-3</v>
      </c>
      <c r="N19" s="3">
        <f t="shared" si="4"/>
        <v>6.3527070947911202E-3</v>
      </c>
      <c r="O19" s="20" t="s">
        <v>43</v>
      </c>
      <c r="P19" s="20">
        <v>38</v>
      </c>
      <c r="Q19" s="20">
        <v>13</v>
      </c>
      <c r="R19" s="20">
        <v>-6</v>
      </c>
      <c r="S19" s="20">
        <v>26</v>
      </c>
      <c r="T19" s="20">
        <v>-45</v>
      </c>
      <c r="U19" s="20">
        <v>-19</v>
      </c>
      <c r="V19" s="20">
        <f t="shared" si="2"/>
        <v>1.1666666666666667</v>
      </c>
      <c r="W19" s="20">
        <f t="shared" si="3"/>
        <v>30.668659355548403</v>
      </c>
      <c r="X19" s="20">
        <f t="shared" si="10"/>
        <v>11.421030008676873</v>
      </c>
      <c r="Y19" s="20">
        <f t="shared" si="5"/>
        <v>4.8163000228653052</v>
      </c>
      <c r="Z19" s="20" t="s">
        <v>32</v>
      </c>
      <c r="AA19" s="20">
        <f t="shared" si="6"/>
        <v>4.8099473157705139</v>
      </c>
      <c r="AB19" s="20">
        <f t="shared" si="7"/>
        <v>11.421030693165383</v>
      </c>
    </row>
    <row r="20" spans="1:28" x14ac:dyDescent="0.3">
      <c r="A20" s="3">
        <v>14</v>
      </c>
      <c r="B20" s="19">
        <v>0.67638888888888893</v>
      </c>
      <c r="C20" s="20" t="s">
        <v>46</v>
      </c>
      <c r="E20" s="20">
        <v>36692</v>
      </c>
      <c r="F20" s="20">
        <v>36658</v>
      </c>
      <c r="G20" s="20">
        <v>36749</v>
      </c>
      <c r="H20" s="20">
        <v>36643</v>
      </c>
      <c r="I20" s="20">
        <v>36749</v>
      </c>
      <c r="J20" s="20">
        <v>36729</v>
      </c>
      <c r="K20" s="20">
        <f t="shared" si="0"/>
        <v>36703.333333333336</v>
      </c>
      <c r="L20" s="20">
        <f t="shared" si="1"/>
        <v>46.159144994970035</v>
      </c>
      <c r="M20" s="20">
        <f t="shared" si="9"/>
        <v>3.9738565981745737E-3</v>
      </c>
      <c r="N20" s="3">
        <f t="shared" si="4"/>
        <v>7.9589615194645292E-3</v>
      </c>
      <c r="O20" s="20" t="s">
        <v>40</v>
      </c>
      <c r="P20" s="20">
        <v>-31</v>
      </c>
      <c r="Q20" s="20">
        <v>-4</v>
      </c>
      <c r="R20" s="20">
        <v>16</v>
      </c>
      <c r="S20" s="20">
        <v>-22</v>
      </c>
      <c r="T20" s="20">
        <v>-22</v>
      </c>
      <c r="U20" s="20">
        <v>26</v>
      </c>
      <c r="V20" s="20">
        <f t="shared" si="2"/>
        <v>-6.166666666666667</v>
      </c>
      <c r="W20" s="20">
        <f t="shared" si="3"/>
        <v>23.016660632391194</v>
      </c>
      <c r="X20" s="20">
        <f t="shared" si="10"/>
        <v>1.6526986639087884</v>
      </c>
      <c r="Y20" s="20" t="e">
        <f t="shared" si="5"/>
        <v>#NUM!</v>
      </c>
      <c r="Z20" s="20" t="s">
        <v>32</v>
      </c>
      <c r="AA20" s="20" t="e">
        <f t="shared" si="6"/>
        <v>#NUM!</v>
      </c>
      <c r="AB20" s="20">
        <f t="shared" si="7"/>
        <v>1.6527034414020434</v>
      </c>
    </row>
    <row r="21" spans="1:28" x14ac:dyDescent="0.3">
      <c r="A21" s="3">
        <v>15</v>
      </c>
      <c r="B21" s="19">
        <v>0.70208333333333339</v>
      </c>
      <c r="C21" s="20" t="s">
        <v>47</v>
      </c>
      <c r="E21" s="20">
        <v>36800</v>
      </c>
      <c r="F21" s="20">
        <v>36848</v>
      </c>
      <c r="G21" s="20">
        <v>36883</v>
      </c>
      <c r="H21" s="20">
        <v>36847</v>
      </c>
      <c r="I21" s="20">
        <v>36779</v>
      </c>
      <c r="J21" s="20">
        <v>36798</v>
      </c>
      <c r="K21" s="20">
        <f t="shared" si="0"/>
        <v>36825.833333333336</v>
      </c>
      <c r="L21" s="20">
        <f t="shared" si="1"/>
        <v>39.605134347287184</v>
      </c>
      <c r="M21" s="20">
        <f t="shared" si="9"/>
        <v>3.9637580973373911E-3</v>
      </c>
      <c r="N21" s="3">
        <f t="shared" si="4"/>
        <v>6.5118861433598766E-3</v>
      </c>
      <c r="O21" s="20" t="s">
        <v>43</v>
      </c>
      <c r="P21" s="20">
        <v>-6</v>
      </c>
      <c r="Q21" s="20">
        <v>30</v>
      </c>
      <c r="R21" s="20">
        <v>-24</v>
      </c>
      <c r="S21" s="20">
        <v>10</v>
      </c>
      <c r="T21" s="20">
        <v>7</v>
      </c>
      <c r="U21" s="20">
        <v>-20</v>
      </c>
      <c r="V21" s="20">
        <f t="shared" si="2"/>
        <v>-0.5</v>
      </c>
      <c r="W21" s="20">
        <f t="shared" si="3"/>
        <v>20.295319657497391</v>
      </c>
      <c r="X21" s="20">
        <f t="shared" si="10"/>
        <v>17.631236114203073</v>
      </c>
      <c r="Y21" s="20" t="e">
        <f t="shared" si="5"/>
        <v>#NUM!</v>
      </c>
      <c r="Z21" s="20" t="s">
        <v>36</v>
      </c>
      <c r="AA21" s="20" t="e">
        <f t="shared" si="6"/>
        <v>#NUM!</v>
      </c>
      <c r="AB21" s="20">
        <f t="shared" si="7"/>
        <v>17.631236559758278</v>
      </c>
    </row>
    <row r="22" spans="1:28" x14ac:dyDescent="0.3">
      <c r="A22" s="3">
        <v>16</v>
      </c>
      <c r="B22" s="19">
        <v>0.72291666666666676</v>
      </c>
      <c r="C22" s="20" t="s">
        <v>48</v>
      </c>
      <c r="E22" s="20">
        <v>36694</v>
      </c>
      <c r="F22" s="20">
        <v>36695</v>
      </c>
      <c r="G22" s="20">
        <v>36721</v>
      </c>
      <c r="H22" s="20">
        <v>36866</v>
      </c>
      <c r="I22" s="20">
        <v>36908</v>
      </c>
      <c r="J22" s="20">
        <v>36835</v>
      </c>
      <c r="K22" s="20">
        <f t="shared" si="0"/>
        <v>36786.5</v>
      </c>
      <c r="L22" s="20">
        <f t="shared" si="1"/>
        <v>94.502380922387346</v>
      </c>
      <c r="M22" s="20">
        <f t="shared" si="9"/>
        <v>4.0912050094557093E-3</v>
      </c>
      <c r="N22" s="3">
        <f t="shared" si="4"/>
        <v>6.9759999806401326E-3</v>
      </c>
      <c r="O22" s="20" t="s">
        <v>40</v>
      </c>
      <c r="P22" s="20">
        <v>11</v>
      </c>
      <c r="Q22" s="20">
        <v>4</v>
      </c>
      <c r="R22" s="20">
        <v>20</v>
      </c>
      <c r="S22" s="20">
        <v>-16</v>
      </c>
      <c r="T22" s="20">
        <v>14</v>
      </c>
      <c r="U22" s="20">
        <v>0</v>
      </c>
      <c r="V22" s="20">
        <f t="shared" si="2"/>
        <v>5.5</v>
      </c>
      <c r="W22" s="20">
        <f t="shared" si="3"/>
        <v>12.708265027138834</v>
      </c>
      <c r="X22" s="20">
        <f t="shared" si="10"/>
        <v>1.0539559535748435</v>
      </c>
      <c r="Y22" s="20">
        <f t="shared" si="5"/>
        <v>4.1428841230016751</v>
      </c>
      <c r="Z22" s="20" t="s">
        <v>32</v>
      </c>
      <c r="AA22" s="20">
        <f t="shared" si="6"/>
        <v>4.1359081230210348</v>
      </c>
      <c r="AB22" s="20">
        <f t="shared" si="7"/>
        <v>1.0539638940847487</v>
      </c>
    </row>
    <row r="23" spans="1:28" x14ac:dyDescent="0.3">
      <c r="A23" s="20">
        <v>17</v>
      </c>
      <c r="B23" s="19">
        <v>0.73333333333333339</v>
      </c>
      <c r="C23" s="20" t="s">
        <v>37</v>
      </c>
      <c r="E23" s="20">
        <v>36528</v>
      </c>
      <c r="F23" s="20">
        <v>36500</v>
      </c>
      <c r="G23" s="20">
        <v>36709</v>
      </c>
      <c r="H23" s="20">
        <v>36644</v>
      </c>
      <c r="I23" s="20">
        <v>36686</v>
      </c>
      <c r="J23" s="20">
        <v>36567</v>
      </c>
      <c r="K23" s="20">
        <f t="shared" si="0"/>
        <v>36605.666666666664</v>
      </c>
      <c r="L23" s="20">
        <f t="shared" si="1"/>
        <v>86.363572567759533</v>
      </c>
      <c r="M23" s="20">
        <f t="shared" si="9"/>
        <v>4.0673193809493136E-3</v>
      </c>
      <c r="N23" s="3">
        <f t="shared" si="4"/>
        <v>9.1161487541632745E-3</v>
      </c>
      <c r="O23" s="20" t="s">
        <v>40</v>
      </c>
      <c r="P23" s="20">
        <v>-6</v>
      </c>
      <c r="Q23" s="20">
        <v>-37</v>
      </c>
      <c r="R23" s="20">
        <v>25</v>
      </c>
      <c r="S23" s="20">
        <v>-10</v>
      </c>
      <c r="T23" s="20">
        <v>3</v>
      </c>
      <c r="U23" s="20">
        <v>9</v>
      </c>
      <c r="V23" s="20">
        <f t="shared" si="2"/>
        <v>-2.6666666666666665</v>
      </c>
      <c r="W23" s="20">
        <f t="shared" si="3"/>
        <v>20.867838092784474</v>
      </c>
      <c r="X23" s="20">
        <f t="shared" si="10"/>
        <v>3.4137902270339215</v>
      </c>
      <c r="Y23" s="20" t="e">
        <f t="shared" si="5"/>
        <v>#NUM!</v>
      </c>
      <c r="Z23" s="20" t="s">
        <v>32</v>
      </c>
      <c r="AA23" s="20" t="e">
        <f t="shared" si="6"/>
        <v>#NUM!</v>
      </c>
      <c r="AB23" s="20">
        <f t="shared" si="7"/>
        <v>3.4137926500124842</v>
      </c>
    </row>
    <row r="28" spans="1:28" x14ac:dyDescent="0.3">
      <c r="A28" t="s">
        <v>51</v>
      </c>
    </row>
    <row r="29" spans="1:28" x14ac:dyDescent="0.3">
      <c r="A29" t="s">
        <v>52</v>
      </c>
    </row>
  </sheetData>
  <mergeCells count="10">
    <mergeCell ref="P4:Z4"/>
    <mergeCell ref="AD5:AG5"/>
    <mergeCell ref="B1:Z1"/>
    <mergeCell ref="AD1:AG1"/>
    <mergeCell ref="A2:A5"/>
    <mergeCell ref="B2:B5"/>
    <mergeCell ref="D2:Z2"/>
    <mergeCell ref="E3:Z3"/>
    <mergeCell ref="E4:O4"/>
    <mergeCell ref="C2:C5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2018-07-17T20:31:05Z</dcterms:created>
  <dcterms:modified xsi:type="dcterms:W3CDTF">2018-07-26T00:43:43Z</dcterms:modified>
</cp:coreProperties>
</file>