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CD9DB2A6-033F-4FC1-A661-5A7CC98311B1}" xr6:coauthVersionLast="36" xr6:coauthVersionMax="36" xr10:uidLastSave="{00000000-0000-0000-0000-000000000000}"/>
  <bookViews>
    <workbookView xWindow="0" yWindow="0" windowWidth="23040" windowHeight="9072" xr2:uid="{1B418FC7-B386-416B-BBC6-AD063980EE5C}"/>
  </bookViews>
  <sheets>
    <sheet name="data" sheetId="1" r:id="rId1"/>
    <sheet name="graph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6" i="1"/>
  <c r="W7" i="1"/>
  <c r="W8" i="1"/>
  <c r="W9" i="1"/>
  <c r="W10" i="1"/>
  <c r="W11" i="1"/>
  <c r="W12" i="1"/>
  <c r="W13" i="1"/>
  <c r="W14" i="1"/>
  <c r="W15" i="1"/>
  <c r="W6" i="1"/>
  <c r="G10" i="1" l="1"/>
  <c r="G11" i="1"/>
  <c r="G14" i="1"/>
  <c r="G15" i="1"/>
  <c r="U11" i="1"/>
  <c r="U15" i="1"/>
  <c r="N11" i="1"/>
  <c r="N15" i="1"/>
  <c r="S15" i="1"/>
  <c r="S14" i="1"/>
  <c r="S13" i="1"/>
  <c r="T13" i="1" s="1"/>
  <c r="S12" i="1"/>
  <c r="S11" i="1"/>
  <c r="S10" i="1"/>
  <c r="S9" i="1"/>
  <c r="T9" i="1" s="1"/>
  <c r="S8" i="1"/>
  <c r="S7" i="1"/>
  <c r="T11" i="1" s="1"/>
  <c r="S6" i="1"/>
  <c r="L15" i="1"/>
  <c r="L14" i="1"/>
  <c r="L13" i="1"/>
  <c r="L12" i="1"/>
  <c r="L11" i="1"/>
  <c r="L10" i="1"/>
  <c r="L9" i="1"/>
  <c r="L8" i="1"/>
  <c r="L7" i="1"/>
  <c r="M12" i="1" s="1"/>
  <c r="L6" i="1"/>
  <c r="R7" i="1"/>
  <c r="U12" i="1" s="1"/>
  <c r="K7" i="1"/>
  <c r="N12" i="1" s="1"/>
  <c r="Z9" i="1"/>
  <c r="Z10" i="1"/>
  <c r="Z11" i="1"/>
  <c r="Z12" i="1"/>
  <c r="Z13" i="1"/>
  <c r="Z14" i="1"/>
  <c r="Z15" i="1"/>
  <c r="Z8" i="1"/>
  <c r="C25" i="1"/>
  <c r="C19" i="1"/>
  <c r="K6" i="1"/>
  <c r="R6" i="1"/>
  <c r="R15" i="1"/>
  <c r="K15" i="1"/>
  <c r="R14" i="1"/>
  <c r="U14" i="1" s="1"/>
  <c r="K14" i="1"/>
  <c r="R13" i="1"/>
  <c r="K13" i="1"/>
  <c r="R12" i="1"/>
  <c r="K12" i="1"/>
  <c r="R11" i="1"/>
  <c r="K11" i="1"/>
  <c r="R10" i="1"/>
  <c r="U10" i="1" s="1"/>
  <c r="K10" i="1"/>
  <c r="R9" i="1"/>
  <c r="K9" i="1"/>
  <c r="R8" i="1"/>
  <c r="K8" i="1"/>
  <c r="C9" i="1"/>
  <c r="C37" i="1" s="1"/>
  <c r="C10" i="1"/>
  <c r="C43" i="1" s="1"/>
  <c r="C11" i="1"/>
  <c r="C49" i="1" s="1"/>
  <c r="C12" i="1"/>
  <c r="C55" i="1" s="1"/>
  <c r="C13" i="1"/>
  <c r="C61" i="1" s="1"/>
  <c r="C14" i="1"/>
  <c r="C67" i="1" s="1"/>
  <c r="C15" i="1"/>
  <c r="C73" i="1" s="1"/>
  <c r="C8" i="1"/>
  <c r="C31" i="1" s="1"/>
  <c r="F7" i="1"/>
  <c r="G8" i="1" s="1"/>
  <c r="F8" i="1"/>
  <c r="F9" i="1"/>
  <c r="F10" i="1"/>
  <c r="F11" i="1"/>
  <c r="F12" i="1"/>
  <c r="F13" i="1"/>
  <c r="F14" i="1"/>
  <c r="F15" i="1"/>
  <c r="F6" i="1"/>
  <c r="M15" i="1" l="1"/>
  <c r="M11" i="1"/>
  <c r="T14" i="1"/>
  <c r="T10" i="1"/>
  <c r="M14" i="1"/>
  <c r="M10" i="1"/>
  <c r="N14" i="1"/>
  <c r="N10" i="1"/>
  <c r="M13" i="1"/>
  <c r="M9" i="1"/>
  <c r="T12" i="1"/>
  <c r="T15" i="1"/>
  <c r="N13" i="1"/>
  <c r="N9" i="1"/>
  <c r="U13" i="1"/>
  <c r="U9" i="1"/>
  <c r="G13" i="1"/>
  <c r="G9" i="1"/>
  <c r="M8" i="1"/>
  <c r="T8" i="1"/>
  <c r="N8" i="1"/>
  <c r="U8" i="1"/>
  <c r="G7" i="1"/>
  <c r="G12" i="1"/>
  <c r="G6" i="1"/>
</calcChain>
</file>

<file path=xl/sharedStrings.xml><?xml version="1.0" encoding="utf-8"?>
<sst xmlns="http://schemas.openxmlformats.org/spreadsheetml/2006/main" count="70" uniqueCount="37">
  <si>
    <t>Experiment 2</t>
  </si>
  <si>
    <t>Spectro 1</t>
  </si>
  <si>
    <t>Spectro 2</t>
  </si>
  <si>
    <t>blue</t>
  </si>
  <si>
    <t>blue 2 (UV)</t>
  </si>
  <si>
    <t>I blank</t>
  </si>
  <si>
    <t>I test</t>
  </si>
  <si>
    <t>Measurements</t>
  </si>
  <si>
    <t>numero</t>
  </si>
  <si>
    <t>Abs. calculated</t>
  </si>
  <si>
    <t>Abs. reading</t>
  </si>
  <si>
    <t>"0.00"</t>
  </si>
  <si>
    <t>"-0.00"</t>
  </si>
  <si>
    <t>nan</t>
  </si>
  <si>
    <t>inf</t>
  </si>
  <si>
    <t>Avg</t>
  </si>
  <si>
    <t>Volume [mL]</t>
  </si>
  <si>
    <t>concentration [mg/L]</t>
  </si>
  <si>
    <t>Uncertainty</t>
  </si>
  <si>
    <t>mass of colorant</t>
  </si>
  <si>
    <t xml:space="preserve">quantity </t>
  </si>
  <si>
    <t>abs. uncertainty</t>
  </si>
  <si>
    <t>units</t>
  </si>
  <si>
    <t>mg</t>
  </si>
  <si>
    <t>volume of water</t>
  </si>
  <si>
    <t>mL</t>
  </si>
  <si>
    <t>notes</t>
  </si>
  <si>
    <t>half of the resolution of the graduated cylinder</t>
  </si>
  <si>
    <t>Uncertainty of the reading</t>
  </si>
  <si>
    <t>Note that for each addition of water to the bioreactor, the same uncertainty applies, hence, the uncertainties adds up (we will use the rms method)</t>
  </si>
  <si>
    <t>water only</t>
  </si>
  <si>
    <t xml:space="preserve">Concentration uncertainty [mg/L] </t>
  </si>
  <si>
    <t>std</t>
  </si>
  <si>
    <t>error</t>
  </si>
  <si>
    <t>blue 1</t>
  </si>
  <si>
    <t>Absorbance difference</t>
  </si>
  <si>
    <t>Abs. calcul.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</si>
</sst>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Alignment="1">
      <alignment vertical="top"/>
    </xf>
    <xf numFmtId="0" fontId="2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right"/>
    </xf>
    <xf numFmtId="0" fontId="0" fillId="0" borderId="16" xfId="0" applyBorder="1" applyAlignment="1">
      <alignment vertical="top"/>
    </xf>
    <xf numFmtId="0" fontId="0" fillId="0" borderId="4" xfId="0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1 - Absorbance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470148202133"/>
                  <c:y val="1.33394206907735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data!$Z$8:$Z$15</c:f>
                <c:numCache>
                  <c:formatCode>General</c:formatCode>
                  <c:ptCount val="8"/>
                  <c:pt idx="0">
                    <c:v>1.7111111111111112</c:v>
                  </c:pt>
                  <c:pt idx="1">
                    <c:v>1.3460155108391485</c:v>
                  </c:pt>
                  <c:pt idx="2">
                    <c:v>1.0590972005541632</c:v>
                  </c:pt>
                  <c:pt idx="3">
                    <c:v>0.85555555555555562</c:v>
                  </c:pt>
                  <c:pt idx="4">
                    <c:v>0.70871924328566127</c:v>
                  </c:pt>
                  <c:pt idx="5">
                    <c:v>0.59958863766424075</c:v>
                  </c:pt>
                  <c:pt idx="6">
                    <c:v>0.51613970687902366</c:v>
                  </c:pt>
                  <c:pt idx="7">
                    <c:v>0.45072496346852764</c:v>
                  </c:pt>
                </c:numCache>
              </c:numRef>
            </c:plus>
            <c:minus>
              <c:numRef>
                <c:f>data!$Z$8:$Z$15</c:f>
                <c:numCache>
                  <c:formatCode>General</c:formatCode>
                  <c:ptCount val="8"/>
                  <c:pt idx="0">
                    <c:v>1.7111111111111112</c:v>
                  </c:pt>
                  <c:pt idx="1">
                    <c:v>1.3460155108391485</c:v>
                  </c:pt>
                  <c:pt idx="2">
                    <c:v>1.0590972005541632</c:v>
                  </c:pt>
                  <c:pt idx="3">
                    <c:v>0.85555555555555562</c:v>
                  </c:pt>
                  <c:pt idx="4">
                    <c:v>0.70871924328566127</c:v>
                  </c:pt>
                  <c:pt idx="5">
                    <c:v>0.59958863766424075</c:v>
                  </c:pt>
                  <c:pt idx="6">
                    <c:v>0.51613970687902366</c:v>
                  </c:pt>
                  <c:pt idx="7">
                    <c:v>0.45072496346852764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data!$C$7:$C$15</c:f>
              <c:numCache>
                <c:formatCode>General</c:formatCode>
                <c:ptCount val="9"/>
                <c:pt idx="0">
                  <c:v>0</c:v>
                </c:pt>
                <c:pt idx="1">
                  <c:v>82.666666666666671</c:v>
                </c:pt>
                <c:pt idx="2">
                  <c:v>62</c:v>
                </c:pt>
                <c:pt idx="3">
                  <c:v>49.6</c:v>
                </c:pt>
                <c:pt idx="4">
                  <c:v>41.333333333333336</c:v>
                </c:pt>
                <c:pt idx="5">
                  <c:v>35.428571428571431</c:v>
                </c:pt>
                <c:pt idx="6">
                  <c:v>31</c:v>
                </c:pt>
                <c:pt idx="7">
                  <c:v>27.555555555555557</c:v>
                </c:pt>
                <c:pt idx="8">
                  <c:v>24.8</c:v>
                </c:pt>
              </c:numCache>
            </c:numRef>
          </c:xVal>
          <c:yVal>
            <c:numRef>
              <c:f>data!$G$7:$G$15</c:f>
              <c:numCache>
                <c:formatCode>General</c:formatCode>
                <c:ptCount val="9"/>
                <c:pt idx="0">
                  <c:v>0</c:v>
                </c:pt>
                <c:pt idx="1">
                  <c:v>0.51700823121927286</c:v>
                </c:pt>
                <c:pt idx="2">
                  <c:v>0.38731741823027493</c:v>
                </c:pt>
                <c:pt idx="3">
                  <c:v>0.31363995020072899</c:v>
                </c:pt>
                <c:pt idx="4">
                  <c:v>0.2536821756555796</c:v>
                </c:pt>
                <c:pt idx="5">
                  <c:v>0.20843070821605969</c:v>
                </c:pt>
                <c:pt idx="6">
                  <c:v>0.18995163181021044</c:v>
                </c:pt>
                <c:pt idx="7">
                  <c:v>0.16526866721230213</c:v>
                </c:pt>
                <c:pt idx="8">
                  <c:v>0.15864756602663371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1-4DB1-BCE9-03403F90C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07776"/>
        <c:axId val="551709744"/>
      </c:scatterChart>
      <c:valAx>
        <c:axId val="5517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709744"/>
        <c:crosses val="autoZero"/>
        <c:crossBetween val="midCat"/>
      </c:valAx>
      <c:valAx>
        <c:axId val="5517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7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blue 1 - Absorbance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data!$Z$8:$Z$15</c:f>
                <c:numCache>
                  <c:formatCode>General</c:formatCode>
                  <c:ptCount val="8"/>
                  <c:pt idx="0">
                    <c:v>1.7111111111111112</c:v>
                  </c:pt>
                  <c:pt idx="1">
                    <c:v>1.3460155108391485</c:v>
                  </c:pt>
                  <c:pt idx="2">
                    <c:v>1.0590972005541632</c:v>
                  </c:pt>
                  <c:pt idx="3">
                    <c:v>0.85555555555555562</c:v>
                  </c:pt>
                  <c:pt idx="4">
                    <c:v>0.70871924328566127</c:v>
                  </c:pt>
                  <c:pt idx="5">
                    <c:v>0.59958863766424075</c:v>
                  </c:pt>
                  <c:pt idx="6">
                    <c:v>0.51613970687902366</c:v>
                  </c:pt>
                  <c:pt idx="7">
                    <c:v>0.45072496346852764</c:v>
                  </c:pt>
                </c:numCache>
              </c:numRef>
            </c:plus>
            <c:minus>
              <c:numRef>
                <c:f>data!$Z$8:$Z$15</c:f>
                <c:numCache>
                  <c:formatCode>General</c:formatCode>
                  <c:ptCount val="8"/>
                  <c:pt idx="0">
                    <c:v>1.7111111111111112</c:v>
                  </c:pt>
                  <c:pt idx="1">
                    <c:v>1.3460155108391485</c:v>
                  </c:pt>
                  <c:pt idx="2">
                    <c:v>1.0590972005541632</c:v>
                  </c:pt>
                  <c:pt idx="3">
                    <c:v>0.85555555555555562</c:v>
                  </c:pt>
                  <c:pt idx="4">
                    <c:v>0.70871924328566127</c:v>
                  </c:pt>
                  <c:pt idx="5">
                    <c:v>0.59958863766424075</c:v>
                  </c:pt>
                  <c:pt idx="6">
                    <c:v>0.51613970687902366</c:v>
                  </c:pt>
                  <c:pt idx="7">
                    <c:v>0.45072496346852764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data!$M$8:$M$15</c:f>
                <c:numCache>
                  <c:formatCode>General</c:formatCode>
                  <c:ptCount val="8"/>
                  <c:pt idx="0">
                    <c:v>0.78059560450384713</c:v>
                  </c:pt>
                  <c:pt idx="1">
                    <c:v>0.64215041474377632</c:v>
                  </c:pt>
                  <c:pt idx="2">
                    <c:v>0.82085662120140246</c:v>
                  </c:pt>
                  <c:pt idx="3">
                    <c:v>0.94419511221651875</c:v>
                  </c:pt>
                  <c:pt idx="4">
                    <c:v>1.849385540322706</c:v>
                  </c:pt>
                  <c:pt idx="5">
                    <c:v>0.26727724149427035</c:v>
                  </c:pt>
                  <c:pt idx="6">
                    <c:v>0.39863786327361023</c:v>
                  </c:pt>
                  <c:pt idx="7">
                    <c:v>1.9885131863985028</c:v>
                  </c:pt>
                </c:numCache>
              </c:numRef>
            </c:plus>
            <c:minus>
              <c:numRef>
                <c:f>data!$M$8:$M$15</c:f>
                <c:numCache>
                  <c:formatCode>General</c:formatCode>
                  <c:ptCount val="8"/>
                  <c:pt idx="0">
                    <c:v>0.78059560450384713</c:v>
                  </c:pt>
                  <c:pt idx="1">
                    <c:v>0.64215041474377632</c:v>
                  </c:pt>
                  <c:pt idx="2">
                    <c:v>0.82085662120140246</c:v>
                  </c:pt>
                  <c:pt idx="3">
                    <c:v>0.94419511221651875</c:v>
                  </c:pt>
                  <c:pt idx="4">
                    <c:v>1.849385540322706</c:v>
                  </c:pt>
                  <c:pt idx="5">
                    <c:v>0.26727724149427035</c:v>
                  </c:pt>
                  <c:pt idx="6">
                    <c:v>0.39863786327361023</c:v>
                  </c:pt>
                  <c:pt idx="7">
                    <c:v>1.9885131863985028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(data!$C$7,data!$C$9,data!$C$11,data!$C$13,data!$C$14,data!$C$15)</c:f>
              <c:numCache>
                <c:formatCode>General</c:formatCode>
                <c:ptCount val="6"/>
                <c:pt idx="0">
                  <c:v>0</c:v>
                </c:pt>
                <c:pt idx="1">
                  <c:v>62</c:v>
                </c:pt>
                <c:pt idx="2">
                  <c:v>41.333333333333336</c:v>
                </c:pt>
                <c:pt idx="3">
                  <c:v>31</c:v>
                </c:pt>
                <c:pt idx="4">
                  <c:v>27.555555555555557</c:v>
                </c:pt>
                <c:pt idx="5">
                  <c:v>24.8</c:v>
                </c:pt>
              </c:numCache>
            </c:numRef>
          </c:xVal>
          <c:yVal>
            <c:numRef>
              <c:f>(data!$N$7,data!$N$9,data!$N$11,data!$N$13,data!$N$14,data!$N$15)</c:f>
              <c:numCache>
                <c:formatCode>General</c:formatCode>
                <c:ptCount val="6"/>
                <c:pt idx="0">
                  <c:v>0</c:v>
                </c:pt>
                <c:pt idx="1">
                  <c:v>2.0064660422492318</c:v>
                </c:pt>
                <c:pt idx="2">
                  <c:v>1.1431431821287759</c:v>
                </c:pt>
                <c:pt idx="3">
                  <c:v>1.6353981799774955</c:v>
                </c:pt>
                <c:pt idx="4">
                  <c:v>1.5151043484149589</c:v>
                </c:pt>
                <c:pt idx="5">
                  <c:v>1.7511935371459257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6-4F44-AA9F-63191663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11144"/>
        <c:axId val="572111472"/>
      </c:scatterChart>
      <c:valAx>
        <c:axId val="5721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</a:t>
                </a:r>
                <a:r>
                  <a:rPr lang="fr-CH" baseline="0"/>
                  <a:t> [mg/L]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11472"/>
        <c:crosses val="autoZero"/>
        <c:crossBetween val="midCat"/>
      </c:valAx>
      <c:valAx>
        <c:axId val="5721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blue 2 - Absorbance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data!$Z$7:$Z$15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1.7111111111111112</c:v>
                  </c:pt>
                  <c:pt idx="2">
                    <c:v>1.3460155108391485</c:v>
                  </c:pt>
                  <c:pt idx="3">
                    <c:v>1.0590972005541632</c:v>
                  </c:pt>
                  <c:pt idx="4">
                    <c:v>0.85555555555555562</c:v>
                  </c:pt>
                  <c:pt idx="5">
                    <c:v>0.70871924328566127</c:v>
                  </c:pt>
                  <c:pt idx="6">
                    <c:v>0.59958863766424075</c:v>
                  </c:pt>
                  <c:pt idx="7">
                    <c:v>0.51613970687902366</c:v>
                  </c:pt>
                  <c:pt idx="8">
                    <c:v>0.45072496346852764</c:v>
                  </c:pt>
                </c:numCache>
              </c:numRef>
            </c:plus>
            <c:minus>
              <c:numRef>
                <c:f>data!$Z$7:$Z$15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1.7111111111111112</c:v>
                  </c:pt>
                  <c:pt idx="2">
                    <c:v>1.3460155108391485</c:v>
                  </c:pt>
                  <c:pt idx="3">
                    <c:v>1.0590972005541632</c:v>
                  </c:pt>
                  <c:pt idx="4">
                    <c:v>0.85555555555555562</c:v>
                  </c:pt>
                  <c:pt idx="5">
                    <c:v>0.70871924328566127</c:v>
                  </c:pt>
                  <c:pt idx="6">
                    <c:v>0.59958863766424075</c:v>
                  </c:pt>
                  <c:pt idx="7">
                    <c:v>0.51613970687902366</c:v>
                  </c:pt>
                  <c:pt idx="8">
                    <c:v>0.45072496346852764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data!$T$7:$T$15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6.6622274575665108E-2</c:v>
                  </c:pt>
                  <c:pt idx="2">
                    <c:v>9.1224762192804263E-3</c:v>
                  </c:pt>
                  <c:pt idx="3">
                    <c:v>4.6575108662007432E-2</c:v>
                  </c:pt>
                  <c:pt idx="4">
                    <c:v>2.0139471347305226E-3</c:v>
                  </c:pt>
                  <c:pt idx="5">
                    <c:v>4.9444076582506238E-3</c:v>
                  </c:pt>
                  <c:pt idx="6">
                    <c:v>2.6263310570955739E-3</c:v>
                  </c:pt>
                  <c:pt idx="7">
                    <c:v>3.4224284897184259E-3</c:v>
                  </c:pt>
                  <c:pt idx="8">
                    <c:v>2.1643405279485068E-3</c:v>
                  </c:pt>
                </c:numCache>
              </c:numRef>
            </c:plus>
            <c:minus>
              <c:numRef>
                <c:f>data!$T$7:$T$15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6.6622274575665108E-2</c:v>
                  </c:pt>
                  <c:pt idx="2">
                    <c:v>9.1224762192804263E-3</c:v>
                  </c:pt>
                  <c:pt idx="3">
                    <c:v>4.6575108662007432E-2</c:v>
                  </c:pt>
                  <c:pt idx="4">
                    <c:v>2.0139471347305226E-3</c:v>
                  </c:pt>
                  <c:pt idx="5">
                    <c:v>4.9444076582506238E-3</c:v>
                  </c:pt>
                  <c:pt idx="6">
                    <c:v>2.6263310570955739E-3</c:v>
                  </c:pt>
                  <c:pt idx="7">
                    <c:v>3.4224284897184259E-3</c:v>
                  </c:pt>
                  <c:pt idx="8">
                    <c:v>2.1643405279485068E-3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data!$C$7:$C$15</c:f>
              <c:numCache>
                <c:formatCode>General</c:formatCode>
                <c:ptCount val="9"/>
                <c:pt idx="0">
                  <c:v>0</c:v>
                </c:pt>
                <c:pt idx="1">
                  <c:v>82.666666666666671</c:v>
                </c:pt>
                <c:pt idx="2">
                  <c:v>62</c:v>
                </c:pt>
                <c:pt idx="3">
                  <c:v>49.6</c:v>
                </c:pt>
                <c:pt idx="4">
                  <c:v>41.333333333333336</c:v>
                </c:pt>
                <c:pt idx="5">
                  <c:v>35.428571428571431</c:v>
                </c:pt>
                <c:pt idx="6">
                  <c:v>31</c:v>
                </c:pt>
                <c:pt idx="7">
                  <c:v>27.555555555555557</c:v>
                </c:pt>
                <c:pt idx="8">
                  <c:v>24.8</c:v>
                </c:pt>
              </c:numCache>
            </c:numRef>
          </c:xVal>
          <c:yVal>
            <c:numRef>
              <c:f>data!$U$7:$U$15</c:f>
              <c:numCache>
                <c:formatCode>General</c:formatCode>
                <c:ptCount val="9"/>
                <c:pt idx="0">
                  <c:v>0</c:v>
                </c:pt>
                <c:pt idx="1">
                  <c:v>4.0120207589839287</c:v>
                </c:pt>
                <c:pt idx="2">
                  <c:v>3.4144873290012154</c:v>
                </c:pt>
                <c:pt idx="3">
                  <c:v>2.9980386362973968</c:v>
                </c:pt>
                <c:pt idx="4">
                  <c:v>2.6098584649145153</c:v>
                </c:pt>
                <c:pt idx="5">
                  <c:v>2.3028055260633526</c:v>
                </c:pt>
                <c:pt idx="6">
                  <c:v>2.0761282519256636</c:v>
                </c:pt>
                <c:pt idx="7">
                  <c:v>1.9124928715062448</c:v>
                </c:pt>
                <c:pt idx="8">
                  <c:v>1.756826091407832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0-4B0C-9FBD-3987343B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13432"/>
        <c:axId val="574919008"/>
      </c:scatterChart>
      <c:valAx>
        <c:axId val="5749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919008"/>
        <c:crosses val="autoZero"/>
        <c:crossBetween val="midCat"/>
      </c:valAx>
      <c:valAx>
        <c:axId val="5749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91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Absorbance difference A</a:t>
            </a:r>
            <a:r>
              <a:rPr lang="fr-CH" baseline="-25000"/>
              <a:t>blue2</a:t>
            </a:r>
            <a:r>
              <a:rPr lang="fr-CH"/>
              <a:t> - A</a:t>
            </a:r>
            <a:r>
              <a:rPr lang="fr-CH" baseline="-25000"/>
              <a:t>blue1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(data!$Z$7,data!$Z$9,data!$Z$11,data!$Z$13,data!$Z$14,data!$Z$15)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1.3460155108391485</c:v>
                  </c:pt>
                  <c:pt idx="2">
                    <c:v>0.85555555555555562</c:v>
                  </c:pt>
                  <c:pt idx="3">
                    <c:v>0.59958863766424075</c:v>
                  </c:pt>
                  <c:pt idx="4">
                    <c:v>0.51613970687902366</c:v>
                  </c:pt>
                  <c:pt idx="5">
                    <c:v>0.45072496346852764</c:v>
                  </c:pt>
                </c:numCache>
              </c:numRef>
            </c:plus>
            <c:minus>
              <c:numRef>
                <c:f>(data!$Z$7,data!$Z$9,data!$Z$11,data!$Z$13,data!$Z$14,data!$Z$15)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1.3460155108391485</c:v>
                  </c:pt>
                  <c:pt idx="2">
                    <c:v>0.85555555555555562</c:v>
                  </c:pt>
                  <c:pt idx="3">
                    <c:v>0.59958863766424075</c:v>
                  </c:pt>
                  <c:pt idx="4">
                    <c:v>0.51613970687902366</c:v>
                  </c:pt>
                  <c:pt idx="5">
                    <c:v>0.45072496346852764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(data!$X$7,data!$X$9,data!$X$11,data!$X$13,data!$X$14,data!$X$15)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0.64221520904442564</c:v>
                  </c:pt>
                  <c:pt idx="2">
                    <c:v>0.94419726006625648</c:v>
                  </c:pt>
                  <c:pt idx="3">
                    <c:v>0.26729014466606876</c:v>
                  </c:pt>
                  <c:pt idx="4">
                    <c:v>0.3986525543027622</c:v>
                  </c:pt>
                  <c:pt idx="5">
                    <c:v>1.9885143642555483</c:v>
                  </c:pt>
                </c:numCache>
              </c:numRef>
            </c:plus>
            <c:minus>
              <c:numRef>
                <c:f>(data!$X$7,data!$X$9,data!$X$11,data!$X$13,data!$X$14,data!$X$15)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0.64221520904442564</c:v>
                  </c:pt>
                  <c:pt idx="2">
                    <c:v>0.94419726006625648</c:v>
                  </c:pt>
                  <c:pt idx="3">
                    <c:v>0.26729014466606876</c:v>
                  </c:pt>
                  <c:pt idx="4">
                    <c:v>0.3986525543027622</c:v>
                  </c:pt>
                  <c:pt idx="5">
                    <c:v>1.9885143642555483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(data!$C$7,data!$C$9,data!$C$11,data!$C$13,data!$C$14,data!$C$15)</c:f>
              <c:numCache>
                <c:formatCode>General</c:formatCode>
                <c:ptCount val="6"/>
                <c:pt idx="0">
                  <c:v>0</c:v>
                </c:pt>
                <c:pt idx="1">
                  <c:v>62</c:v>
                </c:pt>
                <c:pt idx="2">
                  <c:v>41.333333333333336</c:v>
                </c:pt>
                <c:pt idx="3">
                  <c:v>31</c:v>
                </c:pt>
                <c:pt idx="4">
                  <c:v>27.555555555555557</c:v>
                </c:pt>
                <c:pt idx="5">
                  <c:v>24.8</c:v>
                </c:pt>
              </c:numCache>
            </c:numRef>
          </c:xVal>
          <c:yVal>
            <c:numRef>
              <c:f>(data!$W$7,data!$W$9,data!$W$11,data!$W$13,data!$W$14,data!$W$15)</c:f>
              <c:numCache>
                <c:formatCode>General</c:formatCode>
                <c:ptCount val="6"/>
                <c:pt idx="0">
                  <c:v>0</c:v>
                </c:pt>
                <c:pt idx="1">
                  <c:v>1.4080212867519837</c:v>
                </c:pt>
                <c:pt idx="2">
                  <c:v>1.4667152827857395</c:v>
                </c:pt>
                <c:pt idx="3">
                  <c:v>0.44073007194816816</c:v>
                </c:pt>
                <c:pt idx="4">
                  <c:v>0.39738852309128592</c:v>
                </c:pt>
                <c:pt idx="5">
                  <c:v>5.6325542619062308E-3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C-4957-B9FF-3DC5F1B60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05168"/>
        <c:axId val="416704840"/>
      </c:scatterChart>
      <c:valAx>
        <c:axId val="4167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</a:t>
                </a:r>
                <a:r>
                  <a:rPr lang="fr-CH" baseline="0"/>
                  <a:t> [mg/L]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704840"/>
        <c:crosses val="autoZero"/>
        <c:crossBetween val="midCat"/>
      </c:valAx>
      <c:valAx>
        <c:axId val="4167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7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14</xdr:col>
      <xdr:colOff>504093</xdr:colOff>
      <xdr:row>24</xdr:row>
      <xdr:rowOff>46892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C3ECB-83CA-4C07-9E1A-AF76B83B2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82063</xdr:colOff>
      <xdr:row>0</xdr:row>
      <xdr:rowOff>0</xdr:rowOff>
    </xdr:from>
    <xdr:to>
      <xdr:col>25</xdr:col>
      <xdr:colOff>199293</xdr:colOff>
      <xdr:row>23</xdr:row>
      <xdr:rowOff>148419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646ED-9BAD-4359-AF9B-912B0503D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211015</xdr:colOff>
      <xdr:row>24</xdr:row>
      <xdr:rowOff>35168</xdr:rowOff>
    </xdr:from>
    <xdr:to>
      <xdr:col>13</xdr:col>
      <xdr:colOff>481459</xdr:colOff>
      <xdr:row>52</xdr:row>
      <xdr:rowOff>7815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203C5-C257-46AD-98C3-154EF1FF7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58615</xdr:colOff>
      <xdr:row>24</xdr:row>
      <xdr:rowOff>23446</xdr:rowOff>
    </xdr:from>
    <xdr:to>
      <xdr:col>28</xdr:col>
      <xdr:colOff>241680</xdr:colOff>
      <xdr:row>50</xdr:row>
      <xdr:rowOff>175028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B84C1D-FB71-4ED5-919D-E3AD1EC7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8A9C-056D-4F2A-B2F1-42ECFFA8A54B}">
  <dimension ref="A1:AF78"/>
  <sheetViews>
    <sheetView tabSelected="1" zoomScale="48" zoomScaleNormal="100" workbookViewId="0">
      <selection activeCell="AL40" sqref="AL40"/>
    </sheetView>
  </sheetViews>
  <sheetFormatPr defaultRowHeight="14.4" x14ac:dyDescent="0.3"/>
  <cols>
    <col min="2" max="2" width="12.33203125" bestFit="1" customWidth="1"/>
    <col min="3" max="3" width="18.5546875" bestFit="1" customWidth="1"/>
    <col min="5" max="6" width="7.109375" customWidth="1"/>
    <col min="7" max="7" width="13.33203125" bestFit="1" customWidth="1"/>
    <col min="8" max="8" width="10.5546875" customWidth="1"/>
    <col min="14" max="14" width="13.33203125" bestFit="1" customWidth="1"/>
    <col min="15" max="15" width="10.5546875" bestFit="1" customWidth="1"/>
    <col min="21" max="21" width="13.33203125" bestFit="1" customWidth="1"/>
    <col min="22" max="22" width="10.5546875" bestFit="1" customWidth="1"/>
    <col min="23" max="23" width="14.6640625" customWidth="1"/>
    <col min="24" max="24" width="12.6640625" customWidth="1"/>
    <col min="26" max="26" width="28.33203125" customWidth="1"/>
    <col min="27" max="27" width="14.109375" bestFit="1" customWidth="1"/>
    <col min="29" max="29" width="39.6640625" bestFit="1" customWidth="1"/>
  </cols>
  <sheetData>
    <row r="1" spans="1:32" ht="25.8" x14ac:dyDescent="0.5">
      <c r="B1" s="39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Z1" s="33" t="s">
        <v>18</v>
      </c>
      <c r="AA1" s="33"/>
      <c r="AB1" s="33"/>
      <c r="AC1" s="33"/>
    </row>
    <row r="2" spans="1:32" x14ac:dyDescent="0.3">
      <c r="A2" s="29" t="s">
        <v>8</v>
      </c>
      <c r="B2" s="29" t="s">
        <v>16</v>
      </c>
      <c r="C2" s="30" t="s">
        <v>17</v>
      </c>
      <c r="D2" s="37" t="s">
        <v>7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8" t="s">
        <v>35</v>
      </c>
      <c r="X2" s="38"/>
      <c r="Z2" s="19" t="s">
        <v>20</v>
      </c>
      <c r="AA2" s="19" t="s">
        <v>21</v>
      </c>
      <c r="AB2" s="19" t="s">
        <v>22</v>
      </c>
      <c r="AC2" s="19" t="s">
        <v>26</v>
      </c>
    </row>
    <row r="3" spans="1:32" x14ac:dyDescent="0.3">
      <c r="A3" s="29"/>
      <c r="B3" s="29"/>
      <c r="C3" s="31"/>
      <c r="D3" s="34" t="s">
        <v>1</v>
      </c>
      <c r="E3" s="35"/>
      <c r="F3" s="35"/>
      <c r="G3" s="35"/>
      <c r="H3" s="36"/>
      <c r="I3" s="38" t="s">
        <v>2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Z3" s="1" t="s">
        <v>19</v>
      </c>
      <c r="AA3" s="1">
        <v>0.1</v>
      </c>
      <c r="AB3" s="1" t="s">
        <v>23</v>
      </c>
      <c r="AC3" s="1" t="s">
        <v>28</v>
      </c>
    </row>
    <row r="4" spans="1:32" x14ac:dyDescent="0.3">
      <c r="A4" s="29"/>
      <c r="B4" s="29"/>
      <c r="C4" s="31"/>
      <c r="D4" s="34" t="s">
        <v>3</v>
      </c>
      <c r="E4" s="35"/>
      <c r="F4" s="35"/>
      <c r="G4" s="35"/>
      <c r="H4" s="36"/>
      <c r="I4" s="38" t="s">
        <v>34</v>
      </c>
      <c r="J4" s="38"/>
      <c r="K4" s="38"/>
      <c r="L4" s="38"/>
      <c r="M4" s="38"/>
      <c r="N4" s="38"/>
      <c r="O4" s="38"/>
      <c r="P4" s="38" t="s">
        <v>4</v>
      </c>
      <c r="Q4" s="38"/>
      <c r="R4" s="38"/>
      <c r="S4" s="38"/>
      <c r="T4" s="38"/>
      <c r="U4" s="38"/>
      <c r="V4" s="38"/>
      <c r="W4" s="38"/>
      <c r="X4" s="38"/>
      <c r="Z4" s="1" t="s">
        <v>24</v>
      </c>
      <c r="AA4" s="23">
        <v>5</v>
      </c>
      <c r="AB4" s="1" t="s">
        <v>25</v>
      </c>
      <c r="AC4" s="1" t="s">
        <v>27</v>
      </c>
    </row>
    <row r="5" spans="1:32" x14ac:dyDescent="0.3">
      <c r="A5" s="29"/>
      <c r="B5" s="29"/>
      <c r="C5" s="32"/>
      <c r="D5" s="19" t="s">
        <v>5</v>
      </c>
      <c r="E5" s="19" t="s">
        <v>6</v>
      </c>
      <c r="F5" s="19" t="s">
        <v>15</v>
      </c>
      <c r="G5" s="19" t="s">
        <v>9</v>
      </c>
      <c r="H5" s="19" t="s">
        <v>10</v>
      </c>
      <c r="I5" s="19" t="s">
        <v>5</v>
      </c>
      <c r="J5" s="19" t="s">
        <v>6</v>
      </c>
      <c r="K5" s="19" t="s">
        <v>15</v>
      </c>
      <c r="L5" s="19" t="s">
        <v>32</v>
      </c>
      <c r="M5" s="19" t="s">
        <v>33</v>
      </c>
      <c r="N5" s="19" t="s">
        <v>9</v>
      </c>
      <c r="O5" s="19" t="s">
        <v>10</v>
      </c>
      <c r="P5" s="19" t="s">
        <v>5</v>
      </c>
      <c r="Q5" s="19" t="s">
        <v>6</v>
      </c>
      <c r="R5" s="19" t="s">
        <v>15</v>
      </c>
      <c r="S5" s="19" t="s">
        <v>32</v>
      </c>
      <c r="T5" s="19" t="s">
        <v>33</v>
      </c>
      <c r="U5" s="19" t="s">
        <v>9</v>
      </c>
      <c r="V5" s="19" t="s">
        <v>10</v>
      </c>
      <c r="W5" s="19" t="s">
        <v>36</v>
      </c>
      <c r="X5" s="19" t="s">
        <v>33</v>
      </c>
      <c r="Z5" s="24" t="s">
        <v>31</v>
      </c>
      <c r="AA5" s="22"/>
      <c r="AB5" s="18"/>
      <c r="AC5" s="18"/>
      <c r="AD5" s="18"/>
      <c r="AE5" s="18"/>
      <c r="AF5" s="18"/>
    </row>
    <row r="6" spans="1:32" x14ac:dyDescent="0.3">
      <c r="A6" s="1">
        <v>0</v>
      </c>
      <c r="B6" s="1">
        <v>0</v>
      </c>
      <c r="C6" s="1"/>
      <c r="D6" s="1">
        <v>203129</v>
      </c>
      <c r="E6" s="1">
        <v>203176</v>
      </c>
      <c r="F6" s="1">
        <f>AVERAGE(D6:E6)</f>
        <v>203152.5</v>
      </c>
      <c r="G6" s="1">
        <f>LOG10(F$6/F6)</f>
        <v>0</v>
      </c>
      <c r="H6" s="21">
        <v>0</v>
      </c>
      <c r="I6" s="20">
        <v>399</v>
      </c>
      <c r="J6" s="20">
        <v>394</v>
      </c>
      <c r="K6" s="1">
        <f>AVERAGE(I19:I24)</f>
        <v>1182.6666666666667</v>
      </c>
      <c r="L6" s="1">
        <f>STDEV(I19:I24)</f>
        <v>17.095808453146248</v>
      </c>
      <c r="M6" s="1"/>
      <c r="N6" s="1"/>
      <c r="O6" s="21" t="s">
        <v>11</v>
      </c>
      <c r="P6" s="20">
        <v>142401</v>
      </c>
      <c r="Q6" s="20">
        <v>142593</v>
      </c>
      <c r="R6" s="1">
        <f>AVERAGE(P19:P24)</f>
        <v>144643</v>
      </c>
      <c r="S6" s="1">
        <f>STDEV(P19:P24)</f>
        <v>31.144823004794873</v>
      </c>
      <c r="T6" s="1"/>
      <c r="U6" s="1"/>
      <c r="V6" s="21" t="s">
        <v>11</v>
      </c>
      <c r="W6" s="21">
        <f>U6-N6</f>
        <v>0</v>
      </c>
      <c r="X6" s="21">
        <f>SQRT(M6^2+T6^2)</f>
        <v>0</v>
      </c>
      <c r="Z6" s="25">
        <v>0</v>
      </c>
      <c r="AB6" s="18"/>
      <c r="AC6" s="18"/>
      <c r="AD6" s="18"/>
      <c r="AE6" s="18"/>
      <c r="AF6" s="18"/>
    </row>
    <row r="7" spans="1:32" x14ac:dyDescent="0.3">
      <c r="A7" s="1">
        <v>1</v>
      </c>
      <c r="B7" s="1">
        <v>300</v>
      </c>
      <c r="C7" s="1">
        <v>0</v>
      </c>
      <c r="D7" s="1">
        <v>260157</v>
      </c>
      <c r="E7" s="1">
        <v>259935</v>
      </c>
      <c r="F7" s="1">
        <f t="shared" ref="F7:F15" si="0">AVERAGE(D7:E7)</f>
        <v>260046</v>
      </c>
      <c r="G7" s="1">
        <f>LOG10(F$7/F7)</f>
        <v>0</v>
      </c>
      <c r="H7" s="21"/>
      <c r="I7" s="1"/>
      <c r="J7" s="1"/>
      <c r="K7" s="1">
        <f>AVERAGE(I25:I30)</f>
        <v>338.33333333333331</v>
      </c>
      <c r="L7" s="1">
        <f>STDEV(I25:I30)</f>
        <v>8.5712698398000899</v>
      </c>
      <c r="M7" s="1">
        <v>0</v>
      </c>
      <c r="N7" s="1">
        <v>0</v>
      </c>
      <c r="O7" s="21" t="s">
        <v>11</v>
      </c>
      <c r="P7" s="1"/>
      <c r="Q7" s="1"/>
      <c r="R7" s="1">
        <f>AVERAGE(P25:P30)</f>
        <v>371817</v>
      </c>
      <c r="S7" s="1">
        <f>STDEV(P25:P30)</f>
        <v>572.35129072974053</v>
      </c>
      <c r="T7" s="1">
        <v>0</v>
      </c>
      <c r="U7" s="1">
        <v>0</v>
      </c>
      <c r="V7" s="21" t="s">
        <v>12</v>
      </c>
      <c r="W7" s="21">
        <f t="shared" ref="W7:W15" si="1">U7-N7</f>
        <v>0</v>
      </c>
      <c r="X7" s="21">
        <f t="shared" ref="X7:X15" si="2">SQRT(M7^2+T7^2)</f>
        <v>0</v>
      </c>
      <c r="Z7" s="1">
        <v>0</v>
      </c>
    </row>
    <row r="8" spans="1:32" x14ac:dyDescent="0.3">
      <c r="A8" s="1">
        <v>2</v>
      </c>
      <c r="B8" s="1">
        <v>300</v>
      </c>
      <c r="C8" s="1">
        <f>24.8/B8*1000</f>
        <v>82.666666666666671</v>
      </c>
      <c r="D8" s="1">
        <v>79051</v>
      </c>
      <c r="E8" s="2">
        <v>79100</v>
      </c>
      <c r="F8" s="1">
        <f t="shared" si="0"/>
        <v>79075.5</v>
      </c>
      <c r="G8" s="1">
        <f t="shared" ref="G8:G15" si="3">LOG10(F$7/F8)</f>
        <v>0.51700823121927286</v>
      </c>
      <c r="H8" s="21" t="s">
        <v>12</v>
      </c>
      <c r="I8" s="1"/>
      <c r="J8" s="1"/>
      <c r="K8" s="1">
        <f>AVERAGE(I31:I36)</f>
        <v>-3.6666666666666665</v>
      </c>
      <c r="L8" s="1">
        <f>STDEV(I31:I36)</f>
        <v>6.6833125519211407</v>
      </c>
      <c r="M8" s="1">
        <f>ABS(1/LN(10)*(L$7/K$7 +L8/K8))</f>
        <v>0.78059560450384713</v>
      </c>
      <c r="N8" s="1" t="e">
        <f>LOG10(K$7/K8)</f>
        <v>#NUM!</v>
      </c>
      <c r="O8" s="21" t="s">
        <v>13</v>
      </c>
      <c r="P8" s="1"/>
      <c r="Q8" s="1"/>
      <c r="R8" s="1">
        <f>AVERAGE(P31:P36)</f>
        <v>36.166666666666664</v>
      </c>
      <c r="S8" s="1">
        <f>STDEV(P31:P36)</f>
        <v>5.492419017761355</v>
      </c>
      <c r="T8" s="1">
        <f>ABS(1/LN(10)*(S$7/R$7 +S8/R8))</f>
        <v>6.6622274575665108E-2</v>
      </c>
      <c r="U8" s="1">
        <f>LOG10(R$7/R8)</f>
        <v>4.0120207589839287</v>
      </c>
      <c r="V8" s="21" t="s">
        <v>11</v>
      </c>
      <c r="W8" s="21" t="e">
        <f t="shared" si="1"/>
        <v>#NUM!</v>
      </c>
      <c r="X8" s="21">
        <f t="shared" si="2"/>
        <v>0.78343348488583375</v>
      </c>
      <c r="Z8" s="1">
        <f t="shared" ref="Z8:Z15" si="4">0.1/B8*1000 + 24.8/(B8/1000)^2*SQRT((A8 - 1)*0.005^2)</f>
        <v>1.7111111111111112</v>
      </c>
    </row>
    <row r="9" spans="1:32" x14ac:dyDescent="0.3">
      <c r="A9" s="1">
        <v>3</v>
      </c>
      <c r="B9" s="1">
        <v>400</v>
      </c>
      <c r="C9" s="1">
        <f t="shared" ref="C9:C15" si="5">24.8/B9*1000</f>
        <v>62</v>
      </c>
      <c r="D9" s="2">
        <v>106585</v>
      </c>
      <c r="E9" s="1">
        <v>106603</v>
      </c>
      <c r="F9" s="1">
        <f t="shared" si="0"/>
        <v>106594</v>
      </c>
      <c r="G9" s="1">
        <f t="shared" si="3"/>
        <v>0.38731741823027493</v>
      </c>
      <c r="H9" s="21" t="s">
        <v>12</v>
      </c>
      <c r="I9" s="1"/>
      <c r="J9" s="1"/>
      <c r="K9" s="1">
        <f>AVERAGE(I37:I42)</f>
        <v>3.3333333333333335</v>
      </c>
      <c r="L9" s="1">
        <f>STDEV(I37:I42)</f>
        <v>4.8442405665559862</v>
      </c>
      <c r="M9" s="1">
        <f t="shared" ref="M9:M15" si="6">ABS(1/LN(10)*(L$7/K$7 +L9/K9))</f>
        <v>0.64215041474377632</v>
      </c>
      <c r="N9" s="1">
        <f t="shared" ref="N9:N15" si="7">LOG10(K$7/K9)</f>
        <v>2.0064660422492318</v>
      </c>
      <c r="O9" s="21" t="s">
        <v>13</v>
      </c>
      <c r="P9" s="1"/>
      <c r="Q9" s="1"/>
      <c r="R9" s="1">
        <f>AVERAGE(P37:P42)</f>
        <v>143.16666666666666</v>
      </c>
      <c r="S9" s="1">
        <f>STDEV(P37:P42)</f>
        <v>2.7868739954771304</v>
      </c>
      <c r="T9" s="1">
        <f t="shared" ref="T9:T14" si="8">ABS(1/LN(10)*(S$7/R$7 +S9/R9))</f>
        <v>9.1224762192804263E-3</v>
      </c>
      <c r="U9" s="1">
        <f t="shared" ref="U9:U15" si="9">LOG10(R$7/R9)</f>
        <v>3.4144873290012154</v>
      </c>
      <c r="V9" s="21">
        <v>0.05</v>
      </c>
      <c r="W9" s="21">
        <f t="shared" si="1"/>
        <v>1.4080212867519837</v>
      </c>
      <c r="X9" s="21">
        <f t="shared" si="2"/>
        <v>0.64221520904442564</v>
      </c>
      <c r="Z9" s="1">
        <f t="shared" si="4"/>
        <v>1.3460155108391485</v>
      </c>
    </row>
    <row r="10" spans="1:32" x14ac:dyDescent="0.3">
      <c r="A10" s="1">
        <v>4</v>
      </c>
      <c r="B10" s="1">
        <v>500</v>
      </c>
      <c r="C10" s="1">
        <f t="shared" si="5"/>
        <v>49.6</v>
      </c>
      <c r="D10" s="1">
        <v>126160</v>
      </c>
      <c r="E10" s="1">
        <v>126444</v>
      </c>
      <c r="F10" s="1">
        <f t="shared" si="0"/>
        <v>126302</v>
      </c>
      <c r="G10" s="1">
        <f t="shared" si="3"/>
        <v>0.31363995020072899</v>
      </c>
      <c r="H10" s="21" t="s">
        <v>12</v>
      </c>
      <c r="I10" s="1"/>
      <c r="J10" s="1"/>
      <c r="K10" s="1">
        <f>AVERAGE(I43:I48)</f>
        <v>-36.166666666666664</v>
      </c>
      <c r="L10" s="1">
        <f>STDEV(I43:I48)</f>
        <v>69.274574460379512</v>
      </c>
      <c r="M10" s="1">
        <f t="shared" si="6"/>
        <v>0.82085662120140246</v>
      </c>
      <c r="N10" s="1" t="e">
        <f t="shared" si="7"/>
        <v>#NUM!</v>
      </c>
      <c r="O10" s="21" t="s">
        <v>13</v>
      </c>
      <c r="P10" s="1"/>
      <c r="Q10" s="1"/>
      <c r="R10" s="1">
        <f>AVERAGE(P43:P48)</f>
        <v>373.5</v>
      </c>
      <c r="S10" s="1">
        <f>STDEV(P43:P48)</f>
        <v>39.480374871573851</v>
      </c>
      <c r="T10" s="1">
        <f t="shared" si="8"/>
        <v>4.6575108662007432E-2</v>
      </c>
      <c r="U10" s="1">
        <f t="shared" si="9"/>
        <v>2.9980386362973968</v>
      </c>
      <c r="V10" s="21">
        <v>0.06</v>
      </c>
      <c r="W10" s="21" t="e">
        <f t="shared" si="1"/>
        <v>#NUM!</v>
      </c>
      <c r="X10" s="21">
        <f t="shared" si="2"/>
        <v>0.82217688687840196</v>
      </c>
      <c r="Z10" s="1">
        <f t="shared" si="4"/>
        <v>1.0590972005541632</v>
      </c>
    </row>
    <row r="11" spans="1:32" x14ac:dyDescent="0.3">
      <c r="A11" s="1">
        <v>5</v>
      </c>
      <c r="B11" s="1">
        <v>600</v>
      </c>
      <c r="C11" s="1">
        <f t="shared" si="5"/>
        <v>41.333333333333336</v>
      </c>
      <c r="D11" s="1">
        <v>145135</v>
      </c>
      <c r="E11" s="1">
        <v>144865</v>
      </c>
      <c r="F11" s="1">
        <f t="shared" si="0"/>
        <v>145000</v>
      </c>
      <c r="G11" s="1">
        <f t="shared" si="3"/>
        <v>0.2536821756555796</v>
      </c>
      <c r="H11" s="21" t="s">
        <v>12</v>
      </c>
      <c r="I11" s="1"/>
      <c r="J11" s="1"/>
      <c r="K11" s="1">
        <f>AVERAGE(I49:I54)</f>
        <v>24.333333333333332</v>
      </c>
      <c r="L11" s="1">
        <f>STDEV(I49:I54)</f>
        <v>52.286390836112098</v>
      </c>
      <c r="M11" s="1">
        <f t="shared" si="6"/>
        <v>0.94419511221651875</v>
      </c>
      <c r="N11" s="1">
        <f t="shared" si="7"/>
        <v>1.1431431821287759</v>
      </c>
      <c r="O11" s="21" t="s">
        <v>14</v>
      </c>
      <c r="P11" s="1"/>
      <c r="Q11" s="1"/>
      <c r="R11" s="1">
        <f>AVERAGE(P49:P54)</f>
        <v>913</v>
      </c>
      <c r="S11" s="1">
        <f>STDEV(P49:P54)</f>
        <v>2.8284271247461903</v>
      </c>
      <c r="T11" s="1">
        <f t="shared" si="8"/>
        <v>2.0139471347305226E-3</v>
      </c>
      <c r="U11" s="1">
        <f t="shared" si="9"/>
        <v>2.6098584649145153</v>
      </c>
      <c r="V11" s="21">
        <v>-0.01</v>
      </c>
      <c r="W11" s="21">
        <f t="shared" si="1"/>
        <v>1.4667152827857395</v>
      </c>
      <c r="X11" s="21">
        <f t="shared" si="2"/>
        <v>0.94419726006625648</v>
      </c>
      <c r="Z11" s="1">
        <f t="shared" si="4"/>
        <v>0.85555555555555562</v>
      </c>
    </row>
    <row r="12" spans="1:32" x14ac:dyDescent="0.3">
      <c r="A12" s="1">
        <v>6</v>
      </c>
      <c r="B12" s="1">
        <v>700</v>
      </c>
      <c r="C12" s="1">
        <f t="shared" si="5"/>
        <v>35.428571428571431</v>
      </c>
      <c r="D12" s="1">
        <v>160937</v>
      </c>
      <c r="E12" s="1">
        <v>160910</v>
      </c>
      <c r="F12" s="1">
        <f t="shared" si="0"/>
        <v>160923.5</v>
      </c>
      <c r="G12" s="1">
        <f t="shared" si="3"/>
        <v>0.20843070821605969</v>
      </c>
      <c r="H12" s="21" t="s">
        <v>11</v>
      </c>
      <c r="I12" s="1"/>
      <c r="J12" s="1"/>
      <c r="K12" s="1">
        <f>AVERAGE(I55:I60)</f>
        <v>-24.166666666666668</v>
      </c>
      <c r="L12" s="1">
        <f>STDEV(I55:I60)</f>
        <v>103.52278332167594</v>
      </c>
      <c r="M12" s="1">
        <f t="shared" si="6"/>
        <v>1.849385540322706</v>
      </c>
      <c r="N12" s="1" t="e">
        <f t="shared" si="7"/>
        <v>#NUM!</v>
      </c>
      <c r="O12" s="21" t="s">
        <v>13</v>
      </c>
      <c r="P12" s="1"/>
      <c r="Q12" s="1"/>
      <c r="R12" s="1">
        <f>AVERAGE(P55:P60)</f>
        <v>1851.5</v>
      </c>
      <c r="S12" s="1">
        <f>STDEV(P55:P60)</f>
        <v>18.22909761891685</v>
      </c>
      <c r="T12" s="1">
        <f t="shared" si="8"/>
        <v>4.9444076582506238E-3</v>
      </c>
      <c r="U12" s="1">
        <f t="shared" si="9"/>
        <v>2.3028055260633526</v>
      </c>
      <c r="V12" s="21">
        <v>0.01</v>
      </c>
      <c r="W12" s="21" t="e">
        <f t="shared" si="1"/>
        <v>#NUM!</v>
      </c>
      <c r="X12" s="21">
        <f t="shared" si="2"/>
        <v>1.8493921498486463</v>
      </c>
      <c r="Z12" s="1">
        <f t="shared" si="4"/>
        <v>0.70871924328566127</v>
      </c>
    </row>
    <row r="13" spans="1:32" x14ac:dyDescent="0.3">
      <c r="A13" s="1">
        <v>7</v>
      </c>
      <c r="B13" s="1">
        <v>800</v>
      </c>
      <c r="C13" s="1">
        <f t="shared" si="5"/>
        <v>31</v>
      </c>
      <c r="D13" s="1">
        <v>167863</v>
      </c>
      <c r="E13" s="1">
        <v>167974</v>
      </c>
      <c r="F13" s="1">
        <f t="shared" si="0"/>
        <v>167918.5</v>
      </c>
      <c r="G13" s="1">
        <f t="shared" si="3"/>
        <v>0.18995163181021044</v>
      </c>
      <c r="H13" s="21" t="s">
        <v>12</v>
      </c>
      <c r="I13" s="1"/>
      <c r="J13" s="1"/>
      <c r="K13" s="1">
        <f>AVERAGE(I61:I66)</f>
        <v>7.833333333333333</v>
      </c>
      <c r="L13" s="1">
        <f>STDEV(I61:I66)</f>
        <v>4.6224091842530193</v>
      </c>
      <c r="M13" s="1">
        <f t="shared" si="6"/>
        <v>0.26727724149427035</v>
      </c>
      <c r="N13" s="1">
        <f t="shared" si="7"/>
        <v>1.6353981799774955</v>
      </c>
      <c r="O13" s="21" t="s">
        <v>14</v>
      </c>
      <c r="P13" s="1"/>
      <c r="Q13" s="1"/>
      <c r="R13" s="1">
        <f>AVERAGE(P61:P66)</f>
        <v>3120.3333333333335</v>
      </c>
      <c r="S13" s="1">
        <f>STDEV(P61:P66)</f>
        <v>14.066508687896462</v>
      </c>
      <c r="T13" s="1">
        <f t="shared" si="8"/>
        <v>2.6263310570955739E-3</v>
      </c>
      <c r="U13" s="1">
        <f t="shared" si="9"/>
        <v>2.0761282519256636</v>
      </c>
      <c r="V13" s="21" t="s">
        <v>12</v>
      </c>
      <c r="W13" s="21">
        <f t="shared" si="1"/>
        <v>0.44073007194816816</v>
      </c>
      <c r="X13" s="21">
        <f t="shared" si="2"/>
        <v>0.26729014466606876</v>
      </c>
      <c r="Z13" s="1">
        <f t="shared" si="4"/>
        <v>0.59958863766424075</v>
      </c>
    </row>
    <row r="14" spans="1:32" x14ac:dyDescent="0.3">
      <c r="A14" s="1">
        <v>8</v>
      </c>
      <c r="B14" s="1">
        <v>900</v>
      </c>
      <c r="C14" s="1">
        <f t="shared" si="5"/>
        <v>27.555555555555557</v>
      </c>
      <c r="D14" s="1">
        <v>177711</v>
      </c>
      <c r="E14" s="1">
        <v>177766</v>
      </c>
      <c r="F14" s="1">
        <f t="shared" si="0"/>
        <v>177738.5</v>
      </c>
      <c r="G14" s="1">
        <f t="shared" si="3"/>
        <v>0.16526866721230213</v>
      </c>
      <c r="H14" s="21" t="s">
        <v>12</v>
      </c>
      <c r="I14" s="1"/>
      <c r="J14" s="1"/>
      <c r="K14" s="1">
        <f>AVERAGE(I67:I72)</f>
        <v>10.333333333333334</v>
      </c>
      <c r="L14" s="1">
        <f>STDEV(I67:I72)</f>
        <v>9.2231592562780076</v>
      </c>
      <c r="M14" s="1">
        <f t="shared" si="6"/>
        <v>0.39863786327361023</v>
      </c>
      <c r="N14" s="1">
        <f t="shared" si="7"/>
        <v>1.5151043484149589</v>
      </c>
      <c r="O14" s="21" t="s">
        <v>14</v>
      </c>
      <c r="P14" s="1"/>
      <c r="Q14" s="1"/>
      <c r="R14" s="1">
        <f>AVERAGE(P67:P72)</f>
        <v>4548.166666666667</v>
      </c>
      <c r="S14" s="1">
        <f>STDEV(P67:P72)</f>
        <v>28.840365231159378</v>
      </c>
      <c r="T14" s="1">
        <f t="shared" si="8"/>
        <v>3.4224284897184259E-3</v>
      </c>
      <c r="U14" s="1">
        <f t="shared" si="9"/>
        <v>1.9124928715062448</v>
      </c>
      <c r="V14" s="21" t="s">
        <v>11</v>
      </c>
      <c r="W14" s="21">
        <f t="shared" si="1"/>
        <v>0.39738852309128592</v>
      </c>
      <c r="X14" s="21">
        <f t="shared" si="2"/>
        <v>0.3986525543027622</v>
      </c>
      <c r="Z14" s="1">
        <f t="shared" si="4"/>
        <v>0.51613970687902366</v>
      </c>
    </row>
    <row r="15" spans="1:32" x14ac:dyDescent="0.3">
      <c r="A15" s="1">
        <v>9</v>
      </c>
      <c r="B15" s="1">
        <v>1000</v>
      </c>
      <c r="C15" s="1">
        <f t="shared" si="5"/>
        <v>24.8</v>
      </c>
      <c r="D15" s="1">
        <v>180447</v>
      </c>
      <c r="E15" s="1">
        <v>180491</v>
      </c>
      <c r="F15" s="1">
        <f t="shared" si="0"/>
        <v>180469</v>
      </c>
      <c r="G15" s="1">
        <f t="shared" si="3"/>
        <v>0.15864756602663371</v>
      </c>
      <c r="H15" s="21" t="s">
        <v>12</v>
      </c>
      <c r="I15" s="1"/>
      <c r="J15" s="1"/>
      <c r="K15" s="1">
        <f>AVERAGE(I73:I78)</f>
        <v>6</v>
      </c>
      <c r="L15" s="1">
        <f>STDEV(I73:I78)</f>
        <v>27.320322106446696</v>
      </c>
      <c r="M15" s="1">
        <f t="shared" si="6"/>
        <v>1.9885131863985028</v>
      </c>
      <c r="N15" s="1">
        <f t="shared" si="7"/>
        <v>1.7511935371459257</v>
      </c>
      <c r="O15" s="21" t="s">
        <v>14</v>
      </c>
      <c r="P15" s="1"/>
      <c r="Q15" s="1"/>
      <c r="R15" s="1">
        <f>AVERAGE(P73:P78)</f>
        <v>6508.833333333333</v>
      </c>
      <c r="S15" s="1">
        <f>STDEV(P73:P78)</f>
        <v>22.417998721265612</v>
      </c>
      <c r="T15" s="1">
        <f>ABS(1/LN(10)*(S$7/R$7 +S15/R15))</f>
        <v>2.1643405279485068E-3</v>
      </c>
      <c r="U15" s="1">
        <f t="shared" si="9"/>
        <v>1.756826091407832</v>
      </c>
      <c r="V15" s="21" t="s">
        <v>12</v>
      </c>
      <c r="W15" s="21">
        <f t="shared" si="1"/>
        <v>5.6325542619062308E-3</v>
      </c>
      <c r="X15" s="21">
        <f t="shared" si="2"/>
        <v>1.9885143642555483</v>
      </c>
      <c r="Z15" s="1">
        <f t="shared" si="4"/>
        <v>0.45072496346852764</v>
      </c>
    </row>
    <row r="16" spans="1:32" x14ac:dyDescent="0.3">
      <c r="Z16" t="s">
        <v>29</v>
      </c>
    </row>
    <row r="18" spans="1:16" ht="15" thickBot="1" x14ac:dyDescent="0.35"/>
    <row r="19" spans="1:16" x14ac:dyDescent="0.3">
      <c r="A19" s="26">
        <v>0</v>
      </c>
      <c r="B19" s="3">
        <v>0</v>
      </c>
      <c r="C19" s="4">
        <f>C6</f>
        <v>0</v>
      </c>
      <c r="D19" s="4"/>
      <c r="E19" s="4"/>
      <c r="F19" s="4"/>
      <c r="G19" s="4"/>
      <c r="H19" s="4"/>
      <c r="I19" s="4">
        <v>1173</v>
      </c>
      <c r="J19" s="4"/>
      <c r="K19" s="4"/>
      <c r="L19" s="4"/>
      <c r="M19" s="4"/>
      <c r="N19" s="4"/>
      <c r="O19" s="4"/>
      <c r="P19" s="5">
        <v>144695</v>
      </c>
    </row>
    <row r="20" spans="1:16" x14ac:dyDescent="0.3">
      <c r="A20" s="27"/>
      <c r="B20" s="6"/>
      <c r="C20" s="7"/>
      <c r="D20" s="7"/>
      <c r="E20" s="7"/>
      <c r="F20" s="7"/>
      <c r="G20" s="7"/>
      <c r="H20" s="7"/>
      <c r="I20" s="7">
        <v>1165</v>
      </c>
      <c r="J20" s="7"/>
      <c r="K20" s="7"/>
      <c r="L20" s="7"/>
      <c r="M20" s="7"/>
      <c r="N20" s="7"/>
      <c r="O20" s="7"/>
      <c r="P20" s="8">
        <v>144645</v>
      </c>
    </row>
    <row r="21" spans="1:16" x14ac:dyDescent="0.3">
      <c r="A21" s="27"/>
      <c r="B21" s="6"/>
      <c r="C21" s="7"/>
      <c r="D21" s="7"/>
      <c r="E21" s="7"/>
      <c r="F21" s="7"/>
      <c r="G21" s="7"/>
      <c r="H21" s="7"/>
      <c r="I21" s="7">
        <v>1194</v>
      </c>
      <c r="J21" s="7"/>
      <c r="K21" s="7"/>
      <c r="L21" s="7"/>
      <c r="M21" s="7"/>
      <c r="N21" s="7"/>
      <c r="O21" s="7"/>
      <c r="P21" s="8">
        <v>144644</v>
      </c>
    </row>
    <row r="22" spans="1:16" x14ac:dyDescent="0.3">
      <c r="A22" s="27"/>
      <c r="B22" s="6"/>
      <c r="C22" s="7"/>
      <c r="D22" s="7"/>
      <c r="E22" s="7"/>
      <c r="F22" s="7"/>
      <c r="G22" s="7"/>
      <c r="H22" s="7"/>
      <c r="I22" s="12">
        <v>1209</v>
      </c>
      <c r="J22" s="7"/>
      <c r="K22" s="7"/>
      <c r="L22" s="7"/>
      <c r="M22" s="7"/>
      <c r="N22" s="7"/>
      <c r="O22" s="7"/>
      <c r="P22" s="8">
        <v>144646</v>
      </c>
    </row>
    <row r="23" spans="1:16" x14ac:dyDescent="0.3">
      <c r="A23" s="27"/>
      <c r="B23" s="6"/>
      <c r="C23" s="7"/>
      <c r="D23" s="7"/>
      <c r="E23" s="7"/>
      <c r="F23" s="7"/>
      <c r="G23" s="7"/>
      <c r="H23" s="7"/>
      <c r="I23" s="12">
        <v>1187</v>
      </c>
      <c r="J23" s="7"/>
      <c r="K23" s="7"/>
      <c r="L23" s="7"/>
      <c r="M23" s="7"/>
      <c r="N23" s="7"/>
      <c r="O23" s="7"/>
      <c r="P23" s="8">
        <v>144629</v>
      </c>
    </row>
    <row r="24" spans="1:16" ht="15" thickBot="1" x14ac:dyDescent="0.35">
      <c r="A24" s="28"/>
      <c r="B24" s="9"/>
      <c r="C24" s="10"/>
      <c r="D24" s="10"/>
      <c r="E24" s="10"/>
      <c r="F24" s="10"/>
      <c r="G24" s="10"/>
      <c r="H24" s="10"/>
      <c r="I24" s="10">
        <v>1168</v>
      </c>
      <c r="J24" s="10"/>
      <c r="K24" s="10"/>
      <c r="L24" s="10"/>
      <c r="M24" s="10"/>
      <c r="N24" s="10"/>
      <c r="O24" s="10"/>
      <c r="P24" s="11">
        <v>144599</v>
      </c>
    </row>
    <row r="25" spans="1:16" x14ac:dyDescent="0.3">
      <c r="A25" s="26">
        <v>1</v>
      </c>
      <c r="B25" s="3">
        <v>300</v>
      </c>
      <c r="C25" s="4">
        <f>C7</f>
        <v>0</v>
      </c>
      <c r="D25" s="4"/>
      <c r="E25" s="4"/>
      <c r="F25" s="4"/>
      <c r="G25" s="4"/>
      <c r="H25" s="4"/>
      <c r="I25" s="4">
        <v>348</v>
      </c>
      <c r="J25" s="4"/>
      <c r="K25" s="4"/>
      <c r="L25" s="4"/>
      <c r="M25" s="4"/>
      <c r="N25" s="4"/>
      <c r="O25" s="4"/>
      <c r="P25" s="5">
        <v>371350</v>
      </c>
    </row>
    <row r="26" spans="1:16" x14ac:dyDescent="0.3">
      <c r="A26" s="27"/>
      <c r="B26" s="6" t="s">
        <v>30</v>
      </c>
      <c r="C26" s="7"/>
      <c r="D26" s="7"/>
      <c r="E26" s="7"/>
      <c r="F26" s="7"/>
      <c r="G26" s="7"/>
      <c r="H26" s="7"/>
      <c r="I26" s="12">
        <v>339</v>
      </c>
      <c r="J26" s="7"/>
      <c r="K26" s="7"/>
      <c r="L26" s="7"/>
      <c r="M26" s="7"/>
      <c r="N26" s="7"/>
      <c r="O26" s="7"/>
      <c r="P26" s="8">
        <v>370979</v>
      </c>
    </row>
    <row r="27" spans="1:16" x14ac:dyDescent="0.3">
      <c r="A27" s="27"/>
      <c r="B27" s="6"/>
      <c r="C27" s="7"/>
      <c r="D27" s="7"/>
      <c r="E27" s="7"/>
      <c r="F27" s="7"/>
      <c r="G27" s="7"/>
      <c r="H27" s="7"/>
      <c r="I27" s="12">
        <v>334</v>
      </c>
      <c r="J27" s="7"/>
      <c r="K27" s="7"/>
      <c r="L27" s="7"/>
      <c r="M27" s="7"/>
      <c r="N27" s="7"/>
      <c r="O27" s="7"/>
      <c r="P27" s="8">
        <v>372537</v>
      </c>
    </row>
    <row r="28" spans="1:16" x14ac:dyDescent="0.3">
      <c r="A28" s="27"/>
      <c r="B28" s="6"/>
      <c r="C28" s="7"/>
      <c r="D28" s="7"/>
      <c r="E28" s="7"/>
      <c r="F28" s="7"/>
      <c r="G28" s="7"/>
      <c r="H28" s="7"/>
      <c r="I28" s="12">
        <v>325</v>
      </c>
      <c r="J28" s="7"/>
      <c r="K28" s="7"/>
      <c r="L28" s="7"/>
      <c r="M28" s="7"/>
      <c r="N28" s="7"/>
      <c r="O28" s="7"/>
      <c r="P28" s="8">
        <v>371796</v>
      </c>
    </row>
    <row r="29" spans="1:16" x14ac:dyDescent="0.3">
      <c r="A29" s="27"/>
      <c r="B29" s="6"/>
      <c r="C29" s="7"/>
      <c r="D29" s="7"/>
      <c r="E29" s="7"/>
      <c r="F29" s="7"/>
      <c r="G29" s="7"/>
      <c r="H29" s="7"/>
      <c r="I29" s="12">
        <v>347</v>
      </c>
      <c r="J29" s="7"/>
      <c r="K29" s="7"/>
      <c r="L29" s="7"/>
      <c r="M29" s="7"/>
      <c r="N29" s="7"/>
      <c r="O29" s="7"/>
      <c r="P29" s="8">
        <v>372033</v>
      </c>
    </row>
    <row r="30" spans="1:16" ht="15" thickBot="1" x14ac:dyDescent="0.35">
      <c r="A30" s="28"/>
      <c r="B30" s="9"/>
      <c r="C30" s="10"/>
      <c r="D30" s="10"/>
      <c r="E30" s="10"/>
      <c r="F30" s="10"/>
      <c r="G30" s="10"/>
      <c r="H30" s="10"/>
      <c r="I30" s="10">
        <v>337</v>
      </c>
      <c r="J30" s="10"/>
      <c r="K30" s="10"/>
      <c r="L30" s="10"/>
      <c r="M30" s="10"/>
      <c r="N30" s="10"/>
      <c r="O30" s="10"/>
      <c r="P30" s="11">
        <v>372207</v>
      </c>
    </row>
    <row r="31" spans="1:16" x14ac:dyDescent="0.3">
      <c r="A31" s="26">
        <v>2</v>
      </c>
      <c r="B31" s="3">
        <v>300</v>
      </c>
      <c r="C31" s="4">
        <f>C8</f>
        <v>82.666666666666671</v>
      </c>
      <c r="D31" s="4"/>
      <c r="E31" s="4"/>
      <c r="F31" s="4"/>
      <c r="G31" s="4"/>
      <c r="H31" s="4"/>
      <c r="I31" s="4">
        <v>6</v>
      </c>
      <c r="J31" s="4"/>
      <c r="K31" s="4"/>
      <c r="L31" s="4"/>
      <c r="M31" s="4"/>
      <c r="N31" s="4"/>
      <c r="O31" s="4"/>
      <c r="P31" s="5">
        <v>46</v>
      </c>
    </row>
    <row r="32" spans="1:16" x14ac:dyDescent="0.3">
      <c r="A32" s="27"/>
      <c r="B32" s="6"/>
      <c r="C32" s="7"/>
      <c r="D32" s="7"/>
      <c r="E32" s="7"/>
      <c r="F32" s="7"/>
      <c r="G32" s="7"/>
      <c r="H32" s="7"/>
      <c r="I32" s="7">
        <v>0</v>
      </c>
      <c r="J32" s="7"/>
      <c r="K32" s="7"/>
      <c r="L32" s="7"/>
      <c r="M32" s="7"/>
      <c r="N32" s="7"/>
      <c r="O32" s="7"/>
      <c r="P32" s="8">
        <v>34</v>
      </c>
    </row>
    <row r="33" spans="1:16" x14ac:dyDescent="0.3">
      <c r="A33" s="27"/>
      <c r="B33" s="6"/>
      <c r="C33" s="7"/>
      <c r="D33" s="7"/>
      <c r="E33" s="7"/>
      <c r="F33" s="7"/>
      <c r="G33" s="7"/>
      <c r="H33" s="7"/>
      <c r="I33" s="7">
        <v>-9</v>
      </c>
      <c r="J33" s="7"/>
      <c r="K33" s="7"/>
      <c r="L33" s="7"/>
      <c r="M33" s="7"/>
      <c r="N33" s="7"/>
      <c r="O33" s="7"/>
      <c r="P33" s="8">
        <v>31</v>
      </c>
    </row>
    <row r="34" spans="1:16" x14ac:dyDescent="0.3">
      <c r="A34" s="27"/>
      <c r="B34" s="6"/>
      <c r="C34" s="7"/>
      <c r="D34" s="7"/>
      <c r="E34" s="7"/>
      <c r="F34" s="7"/>
      <c r="G34" s="7"/>
      <c r="H34" s="7"/>
      <c r="I34" s="7">
        <v>-3</v>
      </c>
      <c r="J34" s="7"/>
      <c r="K34" s="7"/>
      <c r="L34" s="7"/>
      <c r="M34" s="7"/>
      <c r="N34" s="7"/>
      <c r="O34" s="7"/>
      <c r="P34" s="8">
        <v>39</v>
      </c>
    </row>
    <row r="35" spans="1:16" x14ac:dyDescent="0.3">
      <c r="A35" s="27"/>
      <c r="B35" s="6"/>
      <c r="C35" s="7"/>
      <c r="D35" s="7"/>
      <c r="E35" s="7"/>
      <c r="F35" s="7"/>
      <c r="G35" s="7"/>
      <c r="H35" s="7"/>
      <c r="I35" s="7">
        <v>-13</v>
      </c>
      <c r="J35" s="7"/>
      <c r="K35" s="7"/>
      <c r="L35" s="7"/>
      <c r="M35" s="7"/>
      <c r="N35" s="7"/>
      <c r="O35" s="7"/>
      <c r="P35" s="8">
        <v>33</v>
      </c>
    </row>
    <row r="36" spans="1:16" ht="15" thickBot="1" x14ac:dyDescent="0.35">
      <c r="A36" s="28"/>
      <c r="B36" s="9"/>
      <c r="C36" s="10"/>
      <c r="D36" s="10"/>
      <c r="E36" s="10"/>
      <c r="F36" s="10"/>
      <c r="G36" s="10"/>
      <c r="H36" s="10"/>
      <c r="I36" s="10">
        <v>-3</v>
      </c>
      <c r="J36" s="10"/>
      <c r="K36" s="10"/>
      <c r="L36" s="10"/>
      <c r="M36" s="10"/>
      <c r="N36" s="10"/>
      <c r="O36" s="10"/>
      <c r="P36" s="11">
        <v>34</v>
      </c>
    </row>
    <row r="37" spans="1:16" x14ac:dyDescent="0.3">
      <c r="A37" s="26">
        <v>3</v>
      </c>
      <c r="B37" s="3">
        <v>400</v>
      </c>
      <c r="C37" s="4">
        <f>C9</f>
        <v>62</v>
      </c>
      <c r="D37" s="4"/>
      <c r="E37" s="4"/>
      <c r="F37" s="4"/>
      <c r="G37" s="4"/>
      <c r="H37" s="4"/>
      <c r="I37" s="14">
        <v>11</v>
      </c>
      <c r="J37" s="4"/>
      <c r="K37" s="4"/>
      <c r="L37" s="4"/>
      <c r="M37" s="4"/>
      <c r="N37" s="4"/>
      <c r="O37" s="4"/>
      <c r="P37" s="15">
        <v>146</v>
      </c>
    </row>
    <row r="38" spans="1:16" x14ac:dyDescent="0.3">
      <c r="A38" s="27"/>
      <c r="B38" s="6"/>
      <c r="C38" s="7"/>
      <c r="D38" s="7"/>
      <c r="E38" s="7"/>
      <c r="F38" s="7"/>
      <c r="G38" s="7"/>
      <c r="H38" s="7"/>
      <c r="I38" s="12">
        <v>5</v>
      </c>
      <c r="J38" s="7"/>
      <c r="K38" s="7"/>
      <c r="L38" s="7"/>
      <c r="M38" s="7"/>
      <c r="N38" s="7"/>
      <c r="O38" s="7"/>
      <c r="P38" s="13">
        <v>145</v>
      </c>
    </row>
    <row r="39" spans="1:16" x14ac:dyDescent="0.3">
      <c r="A39" s="27"/>
      <c r="B39" s="6"/>
      <c r="C39" s="7"/>
      <c r="D39" s="7"/>
      <c r="E39" s="7"/>
      <c r="F39" s="7"/>
      <c r="G39" s="7"/>
      <c r="H39" s="7"/>
      <c r="I39" s="12">
        <v>6</v>
      </c>
      <c r="J39" s="7"/>
      <c r="K39" s="7"/>
      <c r="L39" s="7"/>
      <c r="M39" s="7"/>
      <c r="N39" s="7"/>
      <c r="O39" s="7"/>
      <c r="P39" s="13">
        <v>146</v>
      </c>
    </row>
    <row r="40" spans="1:16" x14ac:dyDescent="0.3">
      <c r="A40" s="27"/>
      <c r="B40" s="6"/>
      <c r="C40" s="7"/>
      <c r="D40" s="7"/>
      <c r="E40" s="7"/>
      <c r="F40" s="7"/>
      <c r="G40" s="7"/>
      <c r="H40" s="7"/>
      <c r="I40" s="12">
        <v>0</v>
      </c>
      <c r="J40" s="7"/>
      <c r="K40" s="7"/>
      <c r="L40" s="7"/>
      <c r="M40" s="7"/>
      <c r="N40" s="7"/>
      <c r="O40" s="7"/>
      <c r="P40" s="13">
        <v>141</v>
      </c>
    </row>
    <row r="41" spans="1:16" x14ac:dyDescent="0.3">
      <c r="A41" s="27"/>
      <c r="B41" s="6"/>
      <c r="C41" s="7"/>
      <c r="D41" s="7"/>
      <c r="E41" s="7"/>
      <c r="F41" s="7"/>
      <c r="G41" s="7"/>
      <c r="H41" s="7"/>
      <c r="I41" s="12">
        <v>-1</v>
      </c>
      <c r="J41" s="7"/>
      <c r="K41" s="7"/>
      <c r="L41" s="7"/>
      <c r="M41" s="7"/>
      <c r="N41" s="7"/>
      <c r="O41" s="7"/>
      <c r="P41" s="13">
        <v>140</v>
      </c>
    </row>
    <row r="42" spans="1:16" ht="15" thickBot="1" x14ac:dyDescent="0.35">
      <c r="A42" s="28"/>
      <c r="B42" s="9"/>
      <c r="C42" s="10"/>
      <c r="D42" s="10"/>
      <c r="E42" s="10"/>
      <c r="F42" s="10"/>
      <c r="G42" s="10"/>
      <c r="H42" s="10"/>
      <c r="I42" s="16">
        <v>-1</v>
      </c>
      <c r="J42" s="10"/>
      <c r="K42" s="10"/>
      <c r="L42" s="10"/>
      <c r="M42" s="10"/>
      <c r="N42" s="10"/>
      <c r="O42" s="10"/>
      <c r="P42" s="17">
        <v>141</v>
      </c>
    </row>
    <row r="43" spans="1:16" x14ac:dyDescent="0.3">
      <c r="A43" s="26">
        <v>4</v>
      </c>
      <c r="B43" s="3">
        <v>500</v>
      </c>
      <c r="C43" s="4">
        <f>C10</f>
        <v>49.6</v>
      </c>
      <c r="D43" s="4"/>
      <c r="E43" s="4"/>
      <c r="F43" s="4"/>
      <c r="G43" s="4"/>
      <c r="H43" s="4"/>
      <c r="I43" s="4">
        <v>-159</v>
      </c>
      <c r="J43" s="4"/>
      <c r="K43" s="4"/>
      <c r="L43" s="4"/>
      <c r="M43" s="4"/>
      <c r="N43" s="4"/>
      <c r="O43" s="4"/>
      <c r="P43" s="5">
        <v>361</v>
      </c>
    </row>
    <row r="44" spans="1:16" x14ac:dyDescent="0.3">
      <c r="A44" s="27"/>
      <c r="B44" s="6"/>
      <c r="C44" s="7"/>
      <c r="D44" s="7"/>
      <c r="E44" s="7"/>
      <c r="F44" s="7"/>
      <c r="G44" s="7"/>
      <c r="H44" s="7"/>
      <c r="I44" s="12">
        <v>1</v>
      </c>
      <c r="J44" s="7"/>
      <c r="K44" s="7"/>
      <c r="L44" s="7"/>
      <c r="M44" s="7"/>
      <c r="N44" s="7"/>
      <c r="O44" s="7"/>
      <c r="P44" s="8">
        <v>366</v>
      </c>
    </row>
    <row r="45" spans="1:16" x14ac:dyDescent="0.3">
      <c r="A45" s="27"/>
      <c r="B45" s="6"/>
      <c r="C45" s="7"/>
      <c r="D45" s="7"/>
      <c r="E45" s="7"/>
      <c r="F45" s="7"/>
      <c r="G45" s="7"/>
      <c r="H45" s="7"/>
      <c r="I45" s="12">
        <v>6</v>
      </c>
      <c r="J45" s="7"/>
      <c r="K45" s="7"/>
      <c r="L45" s="7"/>
      <c r="M45" s="7"/>
      <c r="N45" s="7"/>
      <c r="O45" s="7"/>
      <c r="P45" s="8">
        <v>368</v>
      </c>
    </row>
    <row r="46" spans="1:16" x14ac:dyDescent="0.3">
      <c r="A46" s="27"/>
      <c r="B46" s="6"/>
      <c r="C46" s="7"/>
      <c r="D46" s="7"/>
      <c r="E46" s="7"/>
      <c r="F46" s="7"/>
      <c r="G46" s="7"/>
      <c r="H46" s="7"/>
      <c r="I46" s="12">
        <v>-80</v>
      </c>
      <c r="J46" s="7"/>
      <c r="K46" s="7"/>
      <c r="L46" s="7"/>
      <c r="M46" s="7"/>
      <c r="N46" s="7"/>
      <c r="O46" s="7"/>
      <c r="P46" s="8">
        <v>435</v>
      </c>
    </row>
    <row r="47" spans="1:16" x14ac:dyDescent="0.3">
      <c r="A47" s="27"/>
      <c r="B47" s="6"/>
      <c r="C47" s="7"/>
      <c r="D47" s="7"/>
      <c r="E47" s="7"/>
      <c r="F47" s="7"/>
      <c r="G47" s="7"/>
      <c r="H47" s="7"/>
      <c r="I47" s="12">
        <v>10</v>
      </c>
      <c r="J47" s="7"/>
      <c r="K47" s="7"/>
      <c r="L47" s="7"/>
      <c r="M47" s="7"/>
      <c r="N47" s="7"/>
      <c r="O47" s="7"/>
      <c r="P47" s="8">
        <v>395</v>
      </c>
    </row>
    <row r="48" spans="1:16" ht="15" thickBot="1" x14ac:dyDescent="0.35">
      <c r="A48" s="28"/>
      <c r="B48" s="9"/>
      <c r="C48" s="10"/>
      <c r="D48" s="10"/>
      <c r="E48" s="10"/>
      <c r="F48" s="10"/>
      <c r="G48" s="10"/>
      <c r="H48" s="10"/>
      <c r="I48" s="10">
        <v>5</v>
      </c>
      <c r="J48" s="10"/>
      <c r="K48" s="10"/>
      <c r="L48" s="10"/>
      <c r="M48" s="10"/>
      <c r="N48" s="10"/>
      <c r="O48" s="10"/>
      <c r="P48" s="11">
        <v>316</v>
      </c>
    </row>
    <row r="49" spans="1:16" x14ac:dyDescent="0.3">
      <c r="A49" s="26">
        <v>5</v>
      </c>
      <c r="B49" s="3">
        <v>600</v>
      </c>
      <c r="C49" s="4">
        <f>C11</f>
        <v>41.333333333333336</v>
      </c>
      <c r="D49" s="4"/>
      <c r="E49" s="4"/>
      <c r="F49" s="4"/>
      <c r="G49" s="4"/>
      <c r="H49" s="4"/>
      <c r="I49" s="4">
        <v>131</v>
      </c>
      <c r="J49" s="4"/>
      <c r="K49" s="4"/>
      <c r="L49" s="4"/>
      <c r="M49" s="4"/>
      <c r="N49" s="4"/>
      <c r="O49" s="4"/>
      <c r="P49" s="5">
        <v>911</v>
      </c>
    </row>
    <row r="50" spans="1:16" x14ac:dyDescent="0.3">
      <c r="A50" s="27"/>
      <c r="B50" s="6"/>
      <c r="C50" s="7"/>
      <c r="D50" s="7"/>
      <c r="E50" s="7"/>
      <c r="F50" s="7"/>
      <c r="G50" s="7"/>
      <c r="H50" s="7"/>
      <c r="I50" s="12">
        <v>4</v>
      </c>
      <c r="J50" s="7"/>
      <c r="K50" s="7"/>
      <c r="L50" s="7"/>
      <c r="M50" s="7"/>
      <c r="N50" s="7"/>
      <c r="O50" s="7"/>
      <c r="P50" s="8">
        <v>913</v>
      </c>
    </row>
    <row r="51" spans="1:16" x14ac:dyDescent="0.3">
      <c r="A51" s="27"/>
      <c r="B51" s="6"/>
      <c r="C51" s="7"/>
      <c r="D51" s="7"/>
      <c r="E51" s="7"/>
      <c r="F51" s="7"/>
      <c r="G51" s="7"/>
      <c r="H51" s="7"/>
      <c r="I51" s="12">
        <v>1</v>
      </c>
      <c r="J51" s="7"/>
      <c r="K51" s="7"/>
      <c r="L51" s="7"/>
      <c r="M51" s="7"/>
      <c r="N51" s="7"/>
      <c r="O51" s="7"/>
      <c r="P51" s="8">
        <v>910</v>
      </c>
    </row>
    <row r="52" spans="1:16" x14ac:dyDescent="0.3">
      <c r="A52" s="27"/>
      <c r="B52" s="6"/>
      <c r="C52" s="7"/>
      <c r="D52" s="7"/>
      <c r="E52" s="7"/>
      <c r="F52" s="7"/>
      <c r="G52" s="7"/>
      <c r="H52" s="7"/>
      <c r="I52" s="12">
        <v>2</v>
      </c>
      <c r="J52" s="7"/>
      <c r="K52" s="7"/>
      <c r="L52" s="7"/>
      <c r="M52" s="7"/>
      <c r="N52" s="7"/>
      <c r="O52" s="7"/>
      <c r="P52" s="8">
        <v>912</v>
      </c>
    </row>
    <row r="53" spans="1:16" x14ac:dyDescent="0.3">
      <c r="A53" s="27"/>
      <c r="B53" s="6"/>
      <c r="C53" s="7"/>
      <c r="D53" s="7"/>
      <c r="E53" s="7"/>
      <c r="F53" s="7"/>
      <c r="G53" s="7"/>
      <c r="H53" s="7"/>
      <c r="I53" s="12">
        <v>2</v>
      </c>
      <c r="J53" s="7"/>
      <c r="K53" s="7"/>
      <c r="L53" s="7"/>
      <c r="M53" s="7"/>
      <c r="N53" s="7"/>
      <c r="O53" s="7"/>
      <c r="P53" s="8">
        <v>914</v>
      </c>
    </row>
    <row r="54" spans="1:16" ht="15" thickBot="1" x14ac:dyDescent="0.35">
      <c r="A54" s="28"/>
      <c r="B54" s="9"/>
      <c r="C54" s="10"/>
      <c r="D54" s="10"/>
      <c r="E54" s="10"/>
      <c r="F54" s="10"/>
      <c r="G54" s="10"/>
      <c r="H54" s="10"/>
      <c r="I54" s="10">
        <v>6</v>
      </c>
      <c r="J54" s="10"/>
      <c r="K54" s="10"/>
      <c r="L54" s="10"/>
      <c r="M54" s="10"/>
      <c r="N54" s="10"/>
      <c r="O54" s="10"/>
      <c r="P54" s="11">
        <v>918</v>
      </c>
    </row>
    <row r="55" spans="1:16" x14ac:dyDescent="0.3">
      <c r="A55" s="26">
        <v>6</v>
      </c>
      <c r="B55" s="3">
        <v>700</v>
      </c>
      <c r="C55" s="4">
        <f>C12</f>
        <v>35.428571428571431</v>
      </c>
      <c r="D55" s="4"/>
      <c r="E55" s="4"/>
      <c r="F55" s="4"/>
      <c r="G55" s="4"/>
      <c r="H55" s="4"/>
      <c r="I55" s="4">
        <v>-232</v>
      </c>
      <c r="J55" s="4"/>
      <c r="K55" s="4"/>
      <c r="L55" s="4"/>
      <c r="M55" s="4"/>
      <c r="N55" s="4"/>
      <c r="O55" s="4"/>
      <c r="P55" s="5">
        <v>1849</v>
      </c>
    </row>
    <row r="56" spans="1:16" x14ac:dyDescent="0.3">
      <c r="A56" s="27"/>
      <c r="B56" s="6"/>
      <c r="C56" s="7"/>
      <c r="D56" s="7"/>
      <c r="E56" s="7"/>
      <c r="F56" s="7"/>
      <c r="G56" s="7"/>
      <c r="H56" s="7"/>
      <c r="I56" s="12">
        <v>4</v>
      </c>
      <c r="J56" s="7"/>
      <c r="K56" s="7"/>
      <c r="L56" s="7"/>
      <c r="M56" s="7"/>
      <c r="N56" s="7"/>
      <c r="O56" s="7"/>
      <c r="P56" s="8">
        <v>1860</v>
      </c>
    </row>
    <row r="57" spans="1:16" x14ac:dyDescent="0.3">
      <c r="A57" s="27"/>
      <c r="B57" s="6"/>
      <c r="C57" s="7"/>
      <c r="D57" s="7"/>
      <c r="E57" s="7"/>
      <c r="F57" s="7"/>
      <c r="G57" s="7"/>
      <c r="H57" s="7"/>
      <c r="I57" s="12">
        <v>50</v>
      </c>
      <c r="J57" s="7"/>
      <c r="K57" s="7"/>
      <c r="L57" s="7"/>
      <c r="M57" s="7"/>
      <c r="N57" s="7"/>
      <c r="O57" s="7"/>
      <c r="P57" s="8">
        <v>1877</v>
      </c>
    </row>
    <row r="58" spans="1:16" x14ac:dyDescent="0.3">
      <c r="A58" s="27"/>
      <c r="B58" s="6"/>
      <c r="C58" s="7"/>
      <c r="D58" s="7"/>
      <c r="E58" s="7"/>
      <c r="F58" s="7"/>
      <c r="G58" s="7"/>
      <c r="H58" s="7"/>
      <c r="I58" s="7">
        <v>2</v>
      </c>
      <c r="J58" s="7"/>
      <c r="K58" s="7"/>
      <c r="L58" s="7"/>
      <c r="M58" s="7"/>
      <c r="N58" s="7"/>
      <c r="O58" s="7"/>
      <c r="P58" s="8">
        <v>1856</v>
      </c>
    </row>
    <row r="59" spans="1:16" x14ac:dyDescent="0.3">
      <c r="A59" s="27"/>
      <c r="B59" s="6"/>
      <c r="C59" s="7"/>
      <c r="D59" s="7"/>
      <c r="E59" s="7"/>
      <c r="F59" s="7"/>
      <c r="G59" s="7"/>
      <c r="H59" s="7"/>
      <c r="I59" s="12">
        <v>4</v>
      </c>
      <c r="J59" s="7"/>
      <c r="K59" s="7"/>
      <c r="L59" s="7"/>
      <c r="M59" s="7"/>
      <c r="N59" s="7"/>
      <c r="O59" s="7"/>
      <c r="P59" s="8">
        <v>1845</v>
      </c>
    </row>
    <row r="60" spans="1:16" ht="15" thickBot="1" x14ac:dyDescent="0.35">
      <c r="A60" s="28"/>
      <c r="B60" s="9"/>
      <c r="C60" s="10"/>
      <c r="D60" s="10"/>
      <c r="E60" s="10"/>
      <c r="F60" s="10"/>
      <c r="G60" s="10"/>
      <c r="H60" s="10"/>
      <c r="I60" s="10">
        <v>27</v>
      </c>
      <c r="J60" s="10"/>
      <c r="K60" s="10"/>
      <c r="L60" s="10"/>
      <c r="M60" s="10"/>
      <c r="N60" s="10"/>
      <c r="O60" s="10"/>
      <c r="P60" s="11">
        <v>1822</v>
      </c>
    </row>
    <row r="61" spans="1:16" x14ac:dyDescent="0.3">
      <c r="A61" s="26">
        <v>7</v>
      </c>
      <c r="B61" s="3">
        <v>800</v>
      </c>
      <c r="C61" s="4">
        <f>C13</f>
        <v>31</v>
      </c>
      <c r="D61" s="4"/>
      <c r="E61" s="4"/>
      <c r="F61" s="4"/>
      <c r="G61" s="4"/>
      <c r="H61" s="4"/>
      <c r="I61" s="4">
        <v>16</v>
      </c>
      <c r="J61" s="4"/>
      <c r="K61" s="4"/>
      <c r="L61" s="4"/>
      <c r="M61" s="4"/>
      <c r="N61" s="4"/>
      <c r="O61" s="4"/>
      <c r="P61" s="5">
        <v>3096</v>
      </c>
    </row>
    <row r="62" spans="1:16" x14ac:dyDescent="0.3">
      <c r="A62" s="27"/>
      <c r="B62" s="6"/>
      <c r="C62" s="7"/>
      <c r="D62" s="7"/>
      <c r="E62" s="7"/>
      <c r="F62" s="7"/>
      <c r="G62" s="7"/>
      <c r="H62" s="7"/>
      <c r="I62" s="12">
        <v>8</v>
      </c>
      <c r="J62" s="7"/>
      <c r="K62" s="7"/>
      <c r="L62" s="7"/>
      <c r="M62" s="7"/>
      <c r="N62" s="7"/>
      <c r="O62" s="7"/>
      <c r="P62" s="8">
        <v>3116</v>
      </c>
    </row>
    <row r="63" spans="1:16" x14ac:dyDescent="0.3">
      <c r="A63" s="27"/>
      <c r="B63" s="6"/>
      <c r="C63" s="7"/>
      <c r="D63" s="7"/>
      <c r="E63" s="7"/>
      <c r="F63" s="7"/>
      <c r="G63" s="7"/>
      <c r="H63" s="7"/>
      <c r="I63" s="12">
        <v>4</v>
      </c>
      <c r="J63" s="7"/>
      <c r="K63" s="7"/>
      <c r="L63" s="7"/>
      <c r="M63" s="7"/>
      <c r="N63" s="7"/>
      <c r="O63" s="7"/>
      <c r="P63" s="8">
        <v>3137</v>
      </c>
    </row>
    <row r="64" spans="1:16" x14ac:dyDescent="0.3">
      <c r="A64" s="27"/>
      <c r="B64" s="6"/>
      <c r="C64" s="7"/>
      <c r="D64" s="7"/>
      <c r="E64" s="7"/>
      <c r="F64" s="7"/>
      <c r="G64" s="7"/>
      <c r="H64" s="7"/>
      <c r="I64" s="12">
        <v>7</v>
      </c>
      <c r="J64" s="7"/>
      <c r="K64" s="7"/>
      <c r="L64" s="7"/>
      <c r="M64" s="7"/>
      <c r="N64" s="7"/>
      <c r="O64" s="7"/>
      <c r="P64" s="8">
        <v>3130</v>
      </c>
    </row>
    <row r="65" spans="1:16" x14ac:dyDescent="0.3">
      <c r="A65" s="27"/>
      <c r="B65" s="6"/>
      <c r="C65" s="7"/>
      <c r="D65" s="7"/>
      <c r="E65" s="7"/>
      <c r="F65" s="7"/>
      <c r="G65" s="7"/>
      <c r="H65" s="7"/>
      <c r="I65" s="12">
        <v>9</v>
      </c>
      <c r="J65" s="7"/>
      <c r="K65" s="7"/>
      <c r="L65" s="7"/>
      <c r="M65" s="7"/>
      <c r="N65" s="7"/>
      <c r="O65" s="7"/>
      <c r="P65" s="8">
        <v>3123</v>
      </c>
    </row>
    <row r="66" spans="1:16" ht="15" thickBot="1" x14ac:dyDescent="0.35">
      <c r="A66" s="28"/>
      <c r="B66" s="9"/>
      <c r="C66" s="10"/>
      <c r="D66" s="10"/>
      <c r="E66" s="10"/>
      <c r="F66" s="10"/>
      <c r="G66" s="10"/>
      <c r="H66" s="10"/>
      <c r="I66" s="10">
        <v>3</v>
      </c>
      <c r="J66" s="10"/>
      <c r="K66" s="10"/>
      <c r="L66" s="10"/>
      <c r="M66" s="10"/>
      <c r="N66" s="10"/>
      <c r="O66" s="10"/>
      <c r="P66" s="11">
        <v>3120</v>
      </c>
    </row>
    <row r="67" spans="1:16" x14ac:dyDescent="0.3">
      <c r="A67" s="26">
        <v>8</v>
      </c>
      <c r="B67" s="3">
        <v>900</v>
      </c>
      <c r="C67" s="4">
        <f>C14</f>
        <v>27.555555555555557</v>
      </c>
      <c r="D67" s="4"/>
      <c r="E67" s="4"/>
      <c r="F67" s="4"/>
      <c r="G67" s="4"/>
      <c r="H67" s="4"/>
      <c r="I67" s="4">
        <v>29</v>
      </c>
      <c r="J67" s="4"/>
      <c r="K67" s="4"/>
      <c r="L67" s="4"/>
      <c r="M67" s="4"/>
      <c r="N67" s="4"/>
      <c r="O67" s="4"/>
      <c r="P67" s="5">
        <v>4606</v>
      </c>
    </row>
    <row r="68" spans="1:16" x14ac:dyDescent="0.3">
      <c r="A68" s="27"/>
      <c r="B68" s="6"/>
      <c r="C68" s="7"/>
      <c r="D68" s="7"/>
      <c r="E68" s="7"/>
      <c r="F68" s="7"/>
      <c r="G68" s="7"/>
      <c r="H68" s="7"/>
      <c r="I68" s="12">
        <v>6</v>
      </c>
      <c r="J68" s="7"/>
      <c r="K68" s="7"/>
      <c r="L68" s="7"/>
      <c r="M68" s="7"/>
      <c r="N68" s="7"/>
      <c r="O68" s="7"/>
      <c r="P68" s="8">
        <v>4533</v>
      </c>
    </row>
    <row r="69" spans="1:16" x14ac:dyDescent="0.3">
      <c r="A69" s="27"/>
      <c r="B69" s="6"/>
      <c r="C69" s="7"/>
      <c r="D69" s="7"/>
      <c r="E69" s="7"/>
      <c r="F69" s="7"/>
      <c r="G69" s="7"/>
      <c r="H69" s="7"/>
      <c r="I69" s="12">
        <v>8</v>
      </c>
      <c r="J69" s="7"/>
      <c r="K69" s="7"/>
      <c r="L69" s="7"/>
      <c r="M69" s="7"/>
      <c r="N69" s="7"/>
      <c r="O69" s="7"/>
      <c r="P69" s="8">
        <v>4535</v>
      </c>
    </row>
    <row r="70" spans="1:16" x14ac:dyDescent="0.3">
      <c r="A70" s="27"/>
      <c r="B70" s="6"/>
      <c r="C70" s="7"/>
      <c r="D70" s="7"/>
      <c r="E70" s="7"/>
      <c r="F70" s="7"/>
      <c r="G70" s="7"/>
      <c r="H70" s="7"/>
      <c r="I70" s="12">
        <v>5</v>
      </c>
      <c r="J70" s="7"/>
      <c r="K70" s="7"/>
      <c r="L70" s="7"/>
      <c r="M70" s="7"/>
      <c r="N70" s="7"/>
      <c r="O70" s="7"/>
      <c r="P70" s="8">
        <v>4536</v>
      </c>
    </row>
    <row r="71" spans="1:16" x14ac:dyDescent="0.3">
      <c r="A71" s="27"/>
      <c r="B71" s="6"/>
      <c r="C71" s="7"/>
      <c r="D71" s="7"/>
      <c r="E71" s="7"/>
      <c r="F71" s="7"/>
      <c r="G71" s="7"/>
      <c r="H71" s="7"/>
      <c r="I71" s="12">
        <v>8</v>
      </c>
      <c r="J71" s="7"/>
      <c r="K71" s="7"/>
      <c r="L71" s="7"/>
      <c r="M71" s="7"/>
      <c r="N71" s="7"/>
      <c r="O71" s="7"/>
      <c r="P71" s="8">
        <v>4532</v>
      </c>
    </row>
    <row r="72" spans="1:16" ht="15" thickBot="1" x14ac:dyDescent="0.35">
      <c r="A72" s="28"/>
      <c r="B72" s="9"/>
      <c r="C72" s="10"/>
      <c r="D72" s="10"/>
      <c r="E72" s="10"/>
      <c r="F72" s="10"/>
      <c r="G72" s="10"/>
      <c r="H72" s="10"/>
      <c r="I72" s="10">
        <v>6</v>
      </c>
      <c r="J72" s="10"/>
      <c r="K72" s="10"/>
      <c r="L72" s="10"/>
      <c r="M72" s="10"/>
      <c r="N72" s="10"/>
      <c r="O72" s="10"/>
      <c r="P72" s="11">
        <v>4547</v>
      </c>
    </row>
    <row r="73" spans="1:16" x14ac:dyDescent="0.3">
      <c r="A73" s="26">
        <v>9</v>
      </c>
      <c r="B73" s="3">
        <v>1000</v>
      </c>
      <c r="C73" s="4">
        <f>C15</f>
        <v>24.8</v>
      </c>
      <c r="D73" s="4"/>
      <c r="E73" s="4"/>
      <c r="F73" s="4"/>
      <c r="G73" s="4"/>
      <c r="H73" s="4"/>
      <c r="I73" s="4">
        <v>38</v>
      </c>
      <c r="J73" s="4"/>
      <c r="K73" s="4"/>
      <c r="L73" s="4"/>
      <c r="M73" s="4"/>
      <c r="N73" s="4"/>
      <c r="O73" s="4"/>
      <c r="P73" s="5">
        <v>6471</v>
      </c>
    </row>
    <row r="74" spans="1:16" x14ac:dyDescent="0.3">
      <c r="A74" s="27"/>
      <c r="B74" s="6"/>
      <c r="C74" s="7"/>
      <c r="D74" s="7"/>
      <c r="E74" s="7"/>
      <c r="F74" s="7"/>
      <c r="G74" s="7"/>
      <c r="H74" s="7"/>
      <c r="I74" s="12">
        <v>-45</v>
      </c>
      <c r="J74" s="7"/>
      <c r="K74" s="7"/>
      <c r="L74" s="7"/>
      <c r="M74" s="7"/>
      <c r="N74" s="7"/>
      <c r="O74" s="7"/>
      <c r="P74" s="8">
        <v>6515</v>
      </c>
    </row>
    <row r="75" spans="1:16" x14ac:dyDescent="0.3">
      <c r="A75" s="27"/>
      <c r="B75" s="6"/>
      <c r="C75" s="7"/>
      <c r="D75" s="7"/>
      <c r="E75" s="7"/>
      <c r="F75" s="7"/>
      <c r="G75" s="7"/>
      <c r="H75" s="7"/>
      <c r="I75" s="12">
        <v>14</v>
      </c>
      <c r="J75" s="7"/>
      <c r="K75" s="7"/>
      <c r="L75" s="7"/>
      <c r="M75" s="7"/>
      <c r="N75" s="7"/>
      <c r="O75" s="7"/>
      <c r="P75" s="8">
        <v>6521</v>
      </c>
    </row>
    <row r="76" spans="1:16" x14ac:dyDescent="0.3">
      <c r="A76" s="27"/>
      <c r="B76" s="6"/>
      <c r="C76" s="7"/>
      <c r="D76" s="7"/>
      <c r="E76" s="7"/>
      <c r="F76" s="7"/>
      <c r="G76" s="7"/>
      <c r="H76" s="7"/>
      <c r="I76" s="12">
        <v>9</v>
      </c>
      <c r="J76" s="7"/>
      <c r="K76" s="7"/>
      <c r="L76" s="7"/>
      <c r="M76" s="7"/>
      <c r="N76" s="7"/>
      <c r="O76" s="7"/>
      <c r="P76" s="8">
        <v>6513</v>
      </c>
    </row>
    <row r="77" spans="1:16" x14ac:dyDescent="0.3">
      <c r="A77" s="27"/>
      <c r="B77" s="6"/>
      <c r="C77" s="7"/>
      <c r="D77" s="7"/>
      <c r="E77" s="7"/>
      <c r="F77" s="7"/>
      <c r="G77" s="7"/>
      <c r="H77" s="7"/>
      <c r="I77" s="12">
        <v>11</v>
      </c>
      <c r="J77" s="7"/>
      <c r="K77" s="7"/>
      <c r="L77" s="7"/>
      <c r="M77" s="7"/>
      <c r="N77" s="7"/>
      <c r="O77" s="7"/>
      <c r="P77" s="8">
        <v>6536</v>
      </c>
    </row>
    <row r="78" spans="1:16" ht="15" thickBot="1" x14ac:dyDescent="0.35">
      <c r="A78" s="28"/>
      <c r="B78" s="9"/>
      <c r="C78" s="10"/>
      <c r="D78" s="10"/>
      <c r="E78" s="10"/>
      <c r="F78" s="10"/>
      <c r="G78" s="10"/>
      <c r="H78" s="10"/>
      <c r="I78" s="10">
        <v>9</v>
      </c>
      <c r="J78" s="10"/>
      <c r="K78" s="10"/>
      <c r="L78" s="10"/>
      <c r="M78" s="10"/>
      <c r="N78" s="10"/>
      <c r="O78" s="10"/>
      <c r="P78" s="11">
        <v>6497</v>
      </c>
    </row>
  </sheetData>
  <mergeCells count="13">
    <mergeCell ref="A2:A5"/>
    <mergeCell ref="C2:C5"/>
    <mergeCell ref="Z1:AC1"/>
    <mergeCell ref="D3:H3"/>
    <mergeCell ref="D4:H4"/>
    <mergeCell ref="B2:B5"/>
    <mergeCell ref="D2:V2"/>
    <mergeCell ref="I3:V3"/>
    <mergeCell ref="I4:O4"/>
    <mergeCell ref="P4:V4"/>
    <mergeCell ref="W2:X3"/>
    <mergeCell ref="B1:X1"/>
    <mergeCell ref="W4:X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04F5-FFCE-4524-9986-D4D319410CC5}">
  <dimension ref="A1"/>
  <sheetViews>
    <sheetView topLeftCell="A7" zoomScale="65" zoomScaleNormal="65" workbookViewId="0">
      <selection activeCell="AB18" sqref="AB18"/>
    </sheetView>
  </sheetViews>
  <sheetFormatPr defaultRowHeight="14.4" x14ac:dyDescent="0.3"/>
  <sheetData/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2018-05-29T16:40:00Z</dcterms:created>
  <dcterms:modified xsi:type="dcterms:W3CDTF">2018-09-17T12:01:20Z</dcterms:modified>
</cp:coreProperties>
</file>