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9876EC25-BCAB-44B2-9047-CDD250B2192E}" xr6:coauthVersionLast="36" xr6:coauthVersionMax="36" xr10:uidLastSave="{00000000-0000-0000-0000-000000000000}"/>
  <bookViews>
    <workbookView xWindow="0" yWindow="0" windowWidth="23040" windowHeight="9072" activeTab="1" xr2:uid="{1D5744FF-65D2-45FC-8D42-04693C4EBBF6}"/>
  </bookViews>
  <sheets>
    <sheet name="data" sheetId="1" r:id="rId1"/>
    <sheet name="graph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7" i="1"/>
  <c r="AA15" i="1" l="1"/>
  <c r="AA7" i="1" l="1"/>
  <c r="AA8" i="1"/>
  <c r="AA9" i="1"/>
  <c r="AA10" i="1"/>
  <c r="AA11" i="1"/>
  <c r="AA12" i="1"/>
  <c r="AA13" i="1"/>
  <c r="AA14" i="1"/>
  <c r="AA6" i="1"/>
  <c r="P7" i="1"/>
  <c r="P8" i="1"/>
  <c r="P9" i="1"/>
  <c r="P10" i="1"/>
  <c r="P11" i="1"/>
  <c r="P12" i="1"/>
  <c r="P13" i="1"/>
  <c r="P14" i="1"/>
  <c r="P15" i="1"/>
  <c r="P6" i="1"/>
  <c r="AC8" i="1"/>
  <c r="AC7" i="1"/>
  <c r="F15" i="1"/>
  <c r="C15" i="1"/>
  <c r="AH9" i="1"/>
  <c r="AH10" i="1"/>
  <c r="AH11" i="1"/>
  <c r="AH12" i="1"/>
  <c r="AH13" i="1"/>
  <c r="AH14" i="1"/>
  <c r="AH15" i="1"/>
  <c r="AH8" i="1"/>
  <c r="C11" i="1"/>
  <c r="Z7" i="1"/>
  <c r="Z8" i="1"/>
  <c r="O7" i="1"/>
  <c r="R8" i="1" s="1"/>
  <c r="O8" i="1"/>
  <c r="C9" i="1"/>
  <c r="C10" i="1"/>
  <c r="C12" i="1"/>
  <c r="C13" i="1"/>
  <c r="C14" i="1"/>
  <c r="C8" i="1"/>
  <c r="F7" i="1"/>
  <c r="G11" i="1" s="1"/>
  <c r="F8" i="1"/>
  <c r="F9" i="1"/>
  <c r="F10" i="1"/>
  <c r="F11" i="1"/>
  <c r="F12" i="1"/>
  <c r="F13" i="1"/>
  <c r="F14" i="1"/>
  <c r="F6" i="1"/>
  <c r="G13" i="1" l="1"/>
  <c r="G7" i="1"/>
  <c r="G12" i="1"/>
  <c r="G8" i="1"/>
  <c r="Q8" i="1"/>
  <c r="Q11" i="1"/>
  <c r="Q13" i="1"/>
  <c r="G14" i="1"/>
  <c r="G10" i="1"/>
  <c r="R15" i="1"/>
  <c r="R11" i="1"/>
  <c r="AE8" i="1"/>
  <c r="G9" i="1"/>
  <c r="G15" i="1"/>
  <c r="R7" i="1"/>
  <c r="AE7" i="1" s="1"/>
  <c r="AB8" i="1"/>
  <c r="AB9" i="1"/>
  <c r="AB11" i="1"/>
  <c r="Z9" i="1"/>
  <c r="AC9" i="1" s="1"/>
  <c r="Z10" i="1"/>
  <c r="AC10" i="1" s="1"/>
  <c r="Z11" i="1"/>
  <c r="AC11" i="1" s="1"/>
  <c r="Z12" i="1"/>
  <c r="AC12" i="1" s="1"/>
  <c r="Z13" i="1"/>
  <c r="AB13" i="1" s="1"/>
  <c r="Z14" i="1"/>
  <c r="AC14" i="1" s="1"/>
  <c r="Z15" i="1"/>
  <c r="AC15" i="1" s="1"/>
  <c r="Z6" i="1"/>
  <c r="O9" i="1"/>
  <c r="Q9" i="1" s="1"/>
  <c r="O10" i="1"/>
  <c r="R10" i="1" s="1"/>
  <c r="O11" i="1"/>
  <c r="O12" i="1"/>
  <c r="R12" i="1" s="1"/>
  <c r="O13" i="1"/>
  <c r="R13" i="1" s="1"/>
  <c r="O14" i="1"/>
  <c r="R14" i="1" s="1"/>
  <c r="O15" i="1"/>
  <c r="Q15" i="1" s="1"/>
  <c r="O6" i="1"/>
  <c r="AE14" i="1" l="1"/>
  <c r="AE10" i="1"/>
  <c r="AB14" i="1"/>
  <c r="Q14" i="1"/>
  <c r="AE12" i="1"/>
  <c r="AB12" i="1"/>
  <c r="AB10" i="1"/>
  <c r="AC13" i="1"/>
  <c r="AE13" i="1" s="1"/>
  <c r="Q12" i="1"/>
  <c r="Q10" i="1"/>
  <c r="R9" i="1"/>
  <c r="AE9" i="1" s="1"/>
  <c r="AE15" i="1"/>
  <c r="AE11" i="1"/>
  <c r="AB15" i="1"/>
</calcChain>
</file>

<file path=xl/sharedStrings.xml><?xml version="1.0" encoding="utf-8"?>
<sst xmlns="http://schemas.openxmlformats.org/spreadsheetml/2006/main" count="83" uniqueCount="42">
  <si>
    <t>Uncertainty</t>
  </si>
  <si>
    <t>numero</t>
  </si>
  <si>
    <t>Volume [mL]</t>
  </si>
  <si>
    <t>concentration [mg/L]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</si>
  <si>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</si>
  <si>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</si>
  <si>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</si>
  <si>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</si>
  <si>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</si>
  <si>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</si>
  <si>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</si>
  <si>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</si>
  <si>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</si>
  <si>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</si>
  <si>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</t>
  </si>
  <si>
    <t>volume of water</t>
  </si>
  <si>
    <t>mL</t>
  </si>
  <si>
    <t>half of the resolution of the graduated cylinder</t>
  </si>
  <si>
    <t>I blank</t>
  </si>
  <si>
    <t>I test</t>
  </si>
  <si>
    <t>Avg</t>
  </si>
  <si>
    <t>Abs. calculated</t>
  </si>
  <si>
    <t>Abs. reading</t>
  </si>
  <si>
    <t>std</t>
  </si>
  <si>
    <t>error</t>
  </si>
  <si>
    <t xml:space="preserve">Concentration uncertainty [mg/L] </t>
  </si>
  <si>
    <t>I test 1</t>
  </si>
  <si>
    <t>I test 2</t>
  </si>
  <si>
    <t>I test 3</t>
  </si>
  <si>
    <t>I test 4</t>
  </si>
  <si>
    <t>I test 5</t>
  </si>
  <si>
    <t>'-0.00''</t>
  </si>
  <si>
    <t>inf</t>
  </si>
  <si>
    <t>'0.00''</t>
  </si>
  <si>
    <t>''-0.00''</t>
  </si>
  <si>
    <t>'0.01''</t>
  </si>
  <si>
    <t>Experiment 3</t>
  </si>
  <si>
    <t>Note that for each addition of water to the bioreactor, the same uncertainty applies, hence, the uncertainties adds up (we use the rms method)</t>
  </si>
  <si>
    <t>blue 2 (UV) - long distance</t>
  </si>
  <si>
    <t>blue 1 - short distance</t>
  </si>
  <si>
    <t>Abs. calcul.</t>
  </si>
  <si>
    <t>Absorbance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</si>
</sst>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3" xfId="0" applyFill="1" applyBorder="1"/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short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3042445651275E-2"/>
                  <c:y val="-5.2059767567824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plus>
            <c:minus>
              <c:numRef>
                <c:f>data!$Q$7:$Q$15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data!$R$7:$R$15</c:f>
              <c:numCache>
                <c:formatCode>General</c:formatCode>
                <c:ptCount val="9"/>
                <c:pt idx="0">
                  <c:v>0</c:v>
                </c:pt>
                <c:pt idx="1">
                  <c:v>2.4574742998181955</c:v>
                </c:pt>
                <c:pt idx="2">
                  <c:v>2.3201851248234662</c:v>
                </c:pt>
                <c:pt idx="3">
                  <c:v>2.1140404556011267</c:v>
                </c:pt>
                <c:pt idx="4">
                  <c:v>1.9182051383496885</c:v>
                </c:pt>
                <c:pt idx="5">
                  <c:v>1.9198166225062678</c:v>
                </c:pt>
                <c:pt idx="6">
                  <c:v>1.7232285351336334</c:v>
                </c:pt>
                <c:pt idx="7">
                  <c:v>1.6107883440243067</c:v>
                </c:pt>
                <c:pt idx="8">
                  <c:v>1.4856515255508154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4F07-BA3C-73BD5C4E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0160"/>
        <c:axId val="607410488"/>
      </c:scatterChart>
      <c:valAx>
        <c:axId val="60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488"/>
        <c:crosses val="autoZero"/>
        <c:crossBetween val="midCat"/>
      </c:valAx>
      <c:valAx>
        <c:axId val="6074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long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44230703123246E-2"/>
          <c:y val="0.14334092379580374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4712475425599E-2"/>
                  <c:y val="-5.435107903098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plus>
            <c:minus>
              <c:numRef>
                <c:f>data!$AB$7:$AB$15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data!$AC$7:$AC$15</c:f>
              <c:numCache>
                <c:formatCode>General</c:formatCode>
                <c:ptCount val="9"/>
                <c:pt idx="0">
                  <c:v>0</c:v>
                </c:pt>
                <c:pt idx="1">
                  <c:v>4.2363223642747361</c:v>
                </c:pt>
                <c:pt idx="2">
                  <c:v>3.4659964514030488</c:v>
                </c:pt>
                <c:pt idx="3">
                  <c:v>3.0792543425324848</c:v>
                </c:pt>
                <c:pt idx="4">
                  <c:v>2.6390190348062901</c:v>
                </c:pt>
                <c:pt idx="5">
                  <c:v>2.3189669219254458</c:v>
                </c:pt>
                <c:pt idx="6">
                  <c:v>2.1141767279863579</c:v>
                </c:pt>
                <c:pt idx="7">
                  <c:v>1.8936882278862797</c:v>
                </c:pt>
                <c:pt idx="8">
                  <c:v>1.7721096885008172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8-4145-A071-30544F0E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81968"/>
        <c:axId val="365180656"/>
      </c:scatterChart>
      <c:valAx>
        <c:axId val="3651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0656"/>
        <c:crosses val="autoZero"/>
        <c:crossBetween val="midCat"/>
      </c:valAx>
      <c:valAx>
        <c:axId val="365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 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A</a:t>
            </a:r>
            <a:r>
              <a:rPr lang="fr-CH" sz="1200"/>
              <a:t>l</a:t>
            </a:r>
            <a:r>
              <a:rPr lang="fr-CH" sz="1200" baseline="-25000"/>
              <a:t>ong</a:t>
            </a:r>
            <a:r>
              <a:rPr lang="fr-CH" baseline="0"/>
              <a:t> - A</a:t>
            </a:r>
            <a:r>
              <a:rPr lang="fr-CH" sz="1200" baseline="-25000"/>
              <a:t>short</a:t>
            </a:r>
            <a:r>
              <a:rPr lang="fr-CH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data!$AH$7:$AH$15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data!$AF$7:$AF$15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0.14226861945564648</c:v>
                  </c:pt>
                  <c:pt idx="2">
                    <c:v>0.10392637807619221</c:v>
                  </c:pt>
                  <c:pt idx="3">
                    <c:v>9.3480250626140488E-2</c:v>
                  </c:pt>
                  <c:pt idx="4">
                    <c:v>9.2500717100030452E-2</c:v>
                  </c:pt>
                  <c:pt idx="5">
                    <c:v>9.2601344765289625E-2</c:v>
                  </c:pt>
                  <c:pt idx="6">
                    <c:v>0.10191604675549228</c:v>
                  </c:pt>
                  <c:pt idx="7">
                    <c:v>9.1754150902477044E-2</c:v>
                  </c:pt>
                  <c:pt idx="8">
                    <c:v>9.1371859145075993E-2</c:v>
                  </c:pt>
                </c:numCache>
              </c:numRef>
            </c:plus>
            <c:minus>
              <c:numRef>
                <c:f>data!$AF$7:$AF$15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0.14226861945564648</c:v>
                  </c:pt>
                  <c:pt idx="2">
                    <c:v>0.10392637807619221</c:v>
                  </c:pt>
                  <c:pt idx="3">
                    <c:v>9.3480250626140488E-2</c:v>
                  </c:pt>
                  <c:pt idx="4">
                    <c:v>9.2500717100030452E-2</c:v>
                  </c:pt>
                  <c:pt idx="5">
                    <c:v>9.2601344765289625E-2</c:v>
                  </c:pt>
                  <c:pt idx="6">
                    <c:v>0.10191604675549228</c:v>
                  </c:pt>
                  <c:pt idx="7">
                    <c:v>9.1754150902477044E-2</c:v>
                  </c:pt>
                  <c:pt idx="8">
                    <c:v>9.1371859145075993E-2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F-4006-9D13-F506DFDC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6600"/>
        <c:axId val="471259224"/>
      </c:scatterChart>
      <c:valAx>
        <c:axId val="4712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9224"/>
        <c:crosses val="autoZero"/>
        <c:crossBetween val="midCat"/>
      </c:valAx>
      <c:valAx>
        <c:axId val="471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20493298126316E-2"/>
          <c:y val="0.1998400505336882"/>
          <c:w val="0.87522046652679708"/>
          <c:h val="0.77439257066127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6-47FA-B49F-4095388B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4792"/>
        <c:axId val="605546760"/>
      </c:scatterChart>
      <c:valAx>
        <c:axId val="605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6760"/>
        <c:crosses val="autoZero"/>
        <c:crossBetween val="midCat"/>
      </c:valAx>
      <c:valAx>
        <c:axId val="6055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</a:t>
            </a:r>
            <a:r>
              <a:rPr lang="fr-CH" baseline="0"/>
              <a:t> 1 and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3475543244673E-2"/>
                  <c:y val="0.1163131445089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046-8465-057BBCB25D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data!$AE$7:$AE$15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3-4046-8465-057BBCB2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560"/>
        <c:axId val="612429464"/>
      </c:scatterChart>
      <c:valAx>
        <c:axId val="61242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9464"/>
        <c:crosses val="autoZero"/>
        <c:crossBetween val="midCat"/>
      </c:valAx>
      <c:valAx>
        <c:axId val="6124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D6F22-806D-466E-B7B4-31D01647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0</xdr:row>
      <xdr:rowOff>0</xdr:rowOff>
    </xdr:from>
    <xdr:to>
      <xdr:col>14</xdr:col>
      <xdr:colOff>228600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D19A2-B2F9-402F-A14B-89C916E8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274320</xdr:colOff>
      <xdr:row>0</xdr:row>
      <xdr:rowOff>0</xdr:rowOff>
    </xdr:from>
    <xdr:to>
      <xdr:col>21</xdr:col>
      <xdr:colOff>309063</xdr:colOff>
      <xdr:row>17</xdr:row>
      <xdr:rowOff>3890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F69DB-71AC-4076-BD6D-674CA19C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22860</xdr:rowOff>
    </xdr:from>
    <xdr:to>
      <xdr:col>7</xdr:col>
      <xdr:colOff>291008</xdr:colOff>
      <xdr:row>34</xdr:row>
      <xdr:rowOff>59624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90AD3-1C35-4AFC-A0C0-862564AE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17</xdr:row>
      <xdr:rowOff>30480</xdr:rowOff>
    </xdr:from>
    <xdr:to>
      <xdr:col>19</xdr:col>
      <xdr:colOff>367364</xdr:colOff>
      <xdr:row>35</xdr:row>
      <xdr:rowOff>119574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E071A-4EC1-4949-AA3A-4E71B4F24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1045-6EB3-47C9-A473-A6EEB3DADC82}">
  <dimension ref="A1:AK16"/>
  <sheetViews>
    <sheetView zoomScale="59" workbookViewId="0">
      <selection activeCell="O40" sqref="O40"/>
    </sheetView>
  </sheetViews>
  <sheetFormatPr defaultRowHeight="14.4" x14ac:dyDescent="0.3"/>
  <cols>
    <col min="1" max="1" width="7.6640625" bestFit="1" customWidth="1"/>
    <col min="2" max="2" width="11.88671875" bestFit="1" customWidth="1"/>
    <col min="3" max="3" width="19.21875" bestFit="1" customWidth="1"/>
    <col min="7" max="7" width="13.77734375" bestFit="1" customWidth="1"/>
    <col min="8" max="8" width="11.44140625" bestFit="1" customWidth="1"/>
    <col min="29" max="29" width="13.33203125" customWidth="1"/>
    <col min="30" max="30" width="15.88671875" bestFit="1" customWidth="1"/>
    <col min="31" max="31" width="14.6640625" bestFit="1" customWidth="1"/>
    <col min="32" max="32" width="14.6640625" customWidth="1"/>
    <col min="34" max="34" width="29.21875" customWidth="1"/>
    <col min="35" max="35" width="14.6640625" bestFit="1" customWidth="1"/>
  </cols>
  <sheetData>
    <row r="1" spans="1:37" ht="25.8" x14ac:dyDescent="0.5">
      <c r="B1" s="22" t="s">
        <v>36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H1" s="13" t="s">
        <v>0</v>
      </c>
      <c r="AI1" s="13"/>
      <c r="AJ1" s="13"/>
      <c r="AK1" s="13"/>
    </row>
    <row r="2" spans="1:37" x14ac:dyDescent="0.3">
      <c r="A2" s="14" t="s">
        <v>1</v>
      </c>
      <c r="B2" s="14" t="s">
        <v>2</v>
      </c>
      <c r="C2" s="15" t="s">
        <v>3</v>
      </c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2" t="s">
        <v>41</v>
      </c>
      <c r="AF2" s="12"/>
      <c r="AH2" s="1" t="s">
        <v>5</v>
      </c>
      <c r="AI2" s="1" t="s">
        <v>6</v>
      </c>
      <c r="AJ2" s="1" t="s">
        <v>7</v>
      </c>
      <c r="AK2" s="1" t="s">
        <v>8</v>
      </c>
    </row>
    <row r="3" spans="1:37" x14ac:dyDescent="0.3">
      <c r="A3" s="14"/>
      <c r="B3" s="14"/>
      <c r="C3" s="16"/>
      <c r="D3" s="19" t="s">
        <v>9</v>
      </c>
      <c r="E3" s="20"/>
      <c r="F3" s="20"/>
      <c r="G3" s="20"/>
      <c r="H3" s="21"/>
      <c r="I3" s="12" t="s">
        <v>10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H3" s="2" t="s">
        <v>11</v>
      </c>
      <c r="AI3" s="2">
        <v>0.1</v>
      </c>
      <c r="AJ3" s="2" t="s">
        <v>12</v>
      </c>
      <c r="AK3" s="2" t="s">
        <v>13</v>
      </c>
    </row>
    <row r="4" spans="1:37" x14ac:dyDescent="0.3">
      <c r="A4" s="14"/>
      <c r="B4" s="14"/>
      <c r="C4" s="16"/>
      <c r="D4" s="19" t="s">
        <v>14</v>
      </c>
      <c r="E4" s="20"/>
      <c r="F4" s="20"/>
      <c r="G4" s="20"/>
      <c r="H4" s="21"/>
      <c r="I4" s="12" t="s">
        <v>39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 t="s">
        <v>38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H4" s="2" t="s">
        <v>15</v>
      </c>
      <c r="AI4" s="3">
        <v>5</v>
      </c>
      <c r="AJ4" s="2" t="s">
        <v>16</v>
      </c>
      <c r="AK4" s="2" t="s">
        <v>17</v>
      </c>
    </row>
    <row r="5" spans="1:37" x14ac:dyDescent="0.3">
      <c r="A5" s="14"/>
      <c r="B5" s="14"/>
      <c r="C5" s="17"/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18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20</v>
      </c>
      <c r="P5" s="1" t="s">
        <v>23</v>
      </c>
      <c r="Q5" s="1" t="s">
        <v>24</v>
      </c>
      <c r="R5" s="1" t="s">
        <v>21</v>
      </c>
      <c r="S5" s="1" t="s">
        <v>22</v>
      </c>
      <c r="T5" s="1" t="s">
        <v>18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20</v>
      </c>
      <c r="AA5" s="1" t="s">
        <v>23</v>
      </c>
      <c r="AB5" s="1" t="s">
        <v>24</v>
      </c>
      <c r="AC5" s="1" t="s">
        <v>21</v>
      </c>
      <c r="AD5" s="1" t="s">
        <v>22</v>
      </c>
      <c r="AE5" s="1" t="s">
        <v>40</v>
      </c>
      <c r="AF5" s="1" t="s">
        <v>24</v>
      </c>
      <c r="AH5" s="4" t="s">
        <v>25</v>
      </c>
      <c r="AI5" s="5"/>
      <c r="AJ5" s="6"/>
      <c r="AK5" s="6"/>
    </row>
    <row r="6" spans="1:37" x14ac:dyDescent="0.3">
      <c r="A6" s="2">
        <v>0</v>
      </c>
      <c r="B6" s="2">
        <v>0</v>
      </c>
      <c r="C6" s="2"/>
      <c r="D6" s="2">
        <v>198415</v>
      </c>
      <c r="E6" s="2">
        <v>198584</v>
      </c>
      <c r="F6" s="2">
        <f>AVERAGE(D6:E6)</f>
        <v>198499.5</v>
      </c>
      <c r="G6" s="2"/>
      <c r="H6" s="10" t="s">
        <v>34</v>
      </c>
      <c r="I6" s="11">
        <v>10946</v>
      </c>
      <c r="J6" s="11">
        <v>10951</v>
      </c>
      <c r="K6" s="11">
        <v>10916</v>
      </c>
      <c r="L6" s="11">
        <v>10990</v>
      </c>
      <c r="M6" s="11">
        <v>10883</v>
      </c>
      <c r="N6" s="11">
        <v>10960</v>
      </c>
      <c r="O6" s="2">
        <f>AVERAGE(I6:N6)</f>
        <v>10941</v>
      </c>
      <c r="P6" s="2">
        <f>STDEV(I6:N6)</f>
        <v>37.083689136869864</v>
      </c>
      <c r="Q6" s="2"/>
      <c r="R6" s="2"/>
      <c r="S6" s="10" t="s">
        <v>31</v>
      </c>
      <c r="T6" s="11">
        <v>141366</v>
      </c>
      <c r="U6" s="11">
        <v>141463</v>
      </c>
      <c r="V6" s="11">
        <v>141500</v>
      </c>
      <c r="W6" s="11">
        <v>141524</v>
      </c>
      <c r="X6" s="11">
        <v>141473</v>
      </c>
      <c r="Y6" s="11">
        <v>141449</v>
      </c>
      <c r="Z6" s="2">
        <f>AVERAGE(T6:Y6)</f>
        <v>141462.5</v>
      </c>
      <c r="AA6" s="2">
        <f>STDEV(T6:Y6)</f>
        <v>54.39393348527021</v>
      </c>
      <c r="AB6" s="2"/>
      <c r="AC6" s="2"/>
      <c r="AD6" s="10" t="s">
        <v>31</v>
      </c>
      <c r="AE6" s="10"/>
      <c r="AF6" s="10"/>
      <c r="AH6" s="8">
        <v>0</v>
      </c>
      <c r="AJ6" s="6"/>
      <c r="AK6" s="6"/>
    </row>
    <row r="7" spans="1:37" x14ac:dyDescent="0.3">
      <c r="A7" s="2">
        <v>1</v>
      </c>
      <c r="B7" s="2">
        <v>300</v>
      </c>
      <c r="C7" s="2">
        <v>0</v>
      </c>
      <c r="D7" s="2">
        <v>259559</v>
      </c>
      <c r="E7" s="2">
        <v>259356</v>
      </c>
      <c r="F7" s="2">
        <f t="shared" ref="F7:F15" si="0">AVERAGE(D7:E7)</f>
        <v>259457.5</v>
      </c>
      <c r="G7" s="2">
        <f>LOG10(F$7/F7)</f>
        <v>0</v>
      </c>
      <c r="H7" s="10" t="s">
        <v>33</v>
      </c>
      <c r="I7" s="2">
        <v>3714</v>
      </c>
      <c r="J7" s="2">
        <v>3740</v>
      </c>
      <c r="K7" s="2">
        <v>3735</v>
      </c>
      <c r="L7" s="2">
        <v>3735</v>
      </c>
      <c r="M7" s="2">
        <v>3704</v>
      </c>
      <c r="N7" s="2">
        <v>3737</v>
      </c>
      <c r="O7" s="2">
        <f t="shared" ref="O7:O15" si="1">AVERAGE(I7:N7)</f>
        <v>3727.5</v>
      </c>
      <c r="P7" s="2">
        <f t="shared" ref="P7:P15" si="2">STDEV(I7:N7)</f>
        <v>14.788509052639485</v>
      </c>
      <c r="Q7" s="2">
        <v>0</v>
      </c>
      <c r="R7" s="2">
        <f>LOG10(O$7/O7)</f>
        <v>0</v>
      </c>
      <c r="S7" s="10" t="s">
        <v>31</v>
      </c>
      <c r="T7" s="2">
        <v>439350</v>
      </c>
      <c r="U7" s="2">
        <v>433723</v>
      </c>
      <c r="V7" s="2">
        <v>437647</v>
      </c>
      <c r="W7" s="2">
        <v>437679</v>
      </c>
      <c r="X7" s="2">
        <v>230048</v>
      </c>
      <c r="Y7" s="2">
        <v>433959</v>
      </c>
      <c r="Z7" s="2">
        <f t="shared" ref="Z7:Z15" si="3">AVERAGE(T7:Y7)</f>
        <v>402067.66666666669</v>
      </c>
      <c r="AA7" s="2">
        <f t="shared" ref="AA7:AA14" si="4">STDEV(T7:Y7)</f>
        <v>84301.7335424763</v>
      </c>
      <c r="AB7" s="2">
        <v>0</v>
      </c>
      <c r="AC7" s="2">
        <f>LOG10(Z$7/Z7)</f>
        <v>0</v>
      </c>
      <c r="AD7" s="10" t="s">
        <v>35</v>
      </c>
      <c r="AE7" s="10">
        <f>(AC7-R7)/2.3</f>
        <v>0</v>
      </c>
      <c r="AF7" s="10">
        <f>SQRT(Q7^2+AB7^2)</f>
        <v>0</v>
      </c>
      <c r="AH7" s="2">
        <v>0</v>
      </c>
    </row>
    <row r="8" spans="1:37" x14ac:dyDescent="0.3">
      <c r="A8" s="2">
        <v>2</v>
      </c>
      <c r="B8" s="2">
        <v>300</v>
      </c>
      <c r="C8" s="2">
        <f>25.4/B8*1000</f>
        <v>84.666666666666671</v>
      </c>
      <c r="D8" s="2">
        <v>72982</v>
      </c>
      <c r="E8" s="9">
        <v>73136</v>
      </c>
      <c r="F8" s="2">
        <f t="shared" si="0"/>
        <v>73059</v>
      </c>
      <c r="G8" s="2">
        <f t="shared" ref="G8:G15" si="5">LOG10(F$7/F8)</f>
        <v>0.55039250565056186</v>
      </c>
      <c r="H8" s="10" t="s">
        <v>31</v>
      </c>
      <c r="I8" s="11">
        <v>15</v>
      </c>
      <c r="J8" s="11">
        <v>7</v>
      </c>
      <c r="K8" s="11">
        <v>13</v>
      </c>
      <c r="L8" s="11">
        <v>14</v>
      </c>
      <c r="M8" s="11">
        <v>13</v>
      </c>
      <c r="N8" s="11">
        <v>16</v>
      </c>
      <c r="O8" s="2">
        <f t="shared" si="1"/>
        <v>13</v>
      </c>
      <c r="P8" s="2">
        <f t="shared" si="2"/>
        <v>3.1622776601683795</v>
      </c>
      <c r="Q8" s="2">
        <f>1/LN(10)*SQRT((P$7/O$7)^2 +(P8/O8)^2)</f>
        <v>0.10565710696590265</v>
      </c>
      <c r="R8" s="2">
        <f t="shared" ref="R8:R15" si="6">LOG10(O$7/O8)</f>
        <v>2.4574742998181955</v>
      </c>
      <c r="S8" s="7" t="s">
        <v>32</v>
      </c>
      <c r="T8" s="11">
        <v>22</v>
      </c>
      <c r="U8" s="11">
        <v>22</v>
      </c>
      <c r="V8" s="11">
        <v>23</v>
      </c>
      <c r="W8" s="11">
        <v>24</v>
      </c>
      <c r="X8" s="11">
        <v>23</v>
      </c>
      <c r="Y8" s="11">
        <v>26</v>
      </c>
      <c r="Z8" s="2">
        <f t="shared" si="3"/>
        <v>23.333333333333332</v>
      </c>
      <c r="AA8" s="2">
        <f t="shared" si="4"/>
        <v>1.505545305418162</v>
      </c>
      <c r="AB8" s="2">
        <f>1/LN(10)*SQRT((AA$7/Z$7)^2 +(AA8/Z8)^2)</f>
        <v>9.5272954343881638E-2</v>
      </c>
      <c r="AC8" s="2">
        <f t="shared" ref="AC8:AC15" si="7">LOG10(Z$7/Z8)</f>
        <v>4.2363223642747361</v>
      </c>
      <c r="AD8" s="10" t="s">
        <v>33</v>
      </c>
      <c r="AE8" s="10">
        <f t="shared" ref="AE8:AE15" si="8">(AC8-R8)/2.3</f>
        <v>0.77341220193762639</v>
      </c>
      <c r="AF8" s="10">
        <f t="shared" ref="AF8:AF15" si="9">SQRT(Q8^2+AB8^2)</f>
        <v>0.14226861945564648</v>
      </c>
      <c r="AH8" s="2">
        <f>((0.1/B8*1000)^2 + (25.4/(B8/1000)^2*SQRT((A8 - 1)*0.005^2))^2)^(1/2)</f>
        <v>1.4499467848898269</v>
      </c>
    </row>
    <row r="9" spans="1:37" x14ac:dyDescent="0.3">
      <c r="A9" s="2">
        <v>3</v>
      </c>
      <c r="B9" s="2">
        <v>400</v>
      </c>
      <c r="C9" s="2">
        <f t="shared" ref="C9:C15" si="10">25.4/B9*1000</f>
        <v>63.5</v>
      </c>
      <c r="D9" s="9">
        <v>104122</v>
      </c>
      <c r="E9" s="2">
        <v>103961</v>
      </c>
      <c r="F9" s="2">
        <f t="shared" si="0"/>
        <v>104041.5</v>
      </c>
      <c r="G9" s="2">
        <f t="shared" si="5"/>
        <v>0.39685962419890386</v>
      </c>
      <c r="H9" s="10" t="s">
        <v>33</v>
      </c>
      <c r="I9" s="11">
        <v>18</v>
      </c>
      <c r="J9" s="11">
        <v>21</v>
      </c>
      <c r="K9" s="11">
        <v>17</v>
      </c>
      <c r="L9" s="11">
        <v>17</v>
      </c>
      <c r="M9" s="11">
        <v>15</v>
      </c>
      <c r="N9" s="11">
        <v>19</v>
      </c>
      <c r="O9">
        <f t="shared" si="1"/>
        <v>17.833333333333332</v>
      </c>
      <c r="P9" s="2">
        <f t="shared" si="2"/>
        <v>2.0412414523193116</v>
      </c>
      <c r="Q9" s="2">
        <f t="shared" ref="Q9:Q15" si="11">ABS(1/LN(10)*SQRT((P$7/O$7)^2 +(P9/O9)^2))</f>
        <v>4.9740126855076838E-2</v>
      </c>
      <c r="R9" s="2">
        <f t="shared" si="6"/>
        <v>2.3201851248234662</v>
      </c>
      <c r="S9" s="10" t="s">
        <v>33</v>
      </c>
      <c r="T9" s="11">
        <v>138</v>
      </c>
      <c r="U9" s="11">
        <v>136</v>
      </c>
      <c r="V9" s="11">
        <v>137</v>
      </c>
      <c r="W9" s="11">
        <v>136</v>
      </c>
      <c r="X9" s="11">
        <v>141</v>
      </c>
      <c r="Y9" s="11">
        <v>137</v>
      </c>
      <c r="Z9" s="2">
        <f t="shared" si="3"/>
        <v>137.5</v>
      </c>
      <c r="AA9" s="2">
        <f t="shared" si="4"/>
        <v>1.8708286933869707</v>
      </c>
      <c r="AB9" s="2">
        <f t="shared" ref="AB9:AB15" si="12">1/LN(10)*SQRT((AA$7/Z$7)^2 +(AA9/Z9)^2)</f>
        <v>9.1250270358374866E-2</v>
      </c>
      <c r="AC9" s="2">
        <f t="shared" si="7"/>
        <v>3.4659964514030488</v>
      </c>
      <c r="AD9" s="10" t="s">
        <v>33</v>
      </c>
      <c r="AE9" s="10">
        <f t="shared" si="8"/>
        <v>0.49817883764329685</v>
      </c>
      <c r="AF9" s="10">
        <f t="shared" si="9"/>
        <v>0.10392637807619221</v>
      </c>
      <c r="AH9" s="2">
        <f t="shared" ref="AH9:AH15" si="13">((0.1/B9*1000)^2 + (25.4/(B9/1000)^2*SQRT((A9 - 1)*0.005^2))^2)^(1/2)</f>
        <v>1.150033966889674</v>
      </c>
    </row>
    <row r="10" spans="1:37" x14ac:dyDescent="0.3">
      <c r="A10" s="2">
        <v>4</v>
      </c>
      <c r="B10" s="2">
        <v>500</v>
      </c>
      <c r="C10" s="2">
        <f t="shared" si="10"/>
        <v>50.8</v>
      </c>
      <c r="D10" s="2">
        <v>123761</v>
      </c>
      <c r="E10" s="2">
        <v>124047</v>
      </c>
      <c r="F10" s="2">
        <f t="shared" si="0"/>
        <v>123904</v>
      </c>
      <c r="G10" s="2">
        <f t="shared" si="5"/>
        <v>0.32098090217580799</v>
      </c>
      <c r="H10" s="10" t="s">
        <v>31</v>
      </c>
      <c r="I10" s="11">
        <v>30</v>
      </c>
      <c r="J10" s="11">
        <v>29</v>
      </c>
      <c r="K10" s="11">
        <v>29</v>
      </c>
      <c r="L10" s="11">
        <v>27</v>
      </c>
      <c r="M10" s="11">
        <v>27</v>
      </c>
      <c r="N10" s="11">
        <v>30</v>
      </c>
      <c r="O10" s="2">
        <f t="shared" si="1"/>
        <v>28.666666666666668</v>
      </c>
      <c r="P10" s="2">
        <f t="shared" si="2"/>
        <v>1.3662601021279464</v>
      </c>
      <c r="Q10" s="2">
        <f t="shared" si="11"/>
        <v>2.0770169009084946E-2</v>
      </c>
      <c r="R10" s="2">
        <f t="shared" si="6"/>
        <v>2.1140404556011267</v>
      </c>
      <c r="S10" s="10" t="s">
        <v>33</v>
      </c>
      <c r="T10" s="11">
        <v>335</v>
      </c>
      <c r="U10" s="11">
        <v>335</v>
      </c>
      <c r="V10" s="11">
        <v>336</v>
      </c>
      <c r="W10" s="11">
        <v>340</v>
      </c>
      <c r="X10" s="11">
        <v>331</v>
      </c>
      <c r="Y10" s="11">
        <v>333</v>
      </c>
      <c r="Z10" s="2">
        <f t="shared" si="3"/>
        <v>335</v>
      </c>
      <c r="AA10" s="2">
        <f t="shared" si="4"/>
        <v>3.03315017762062</v>
      </c>
      <c r="AB10" s="2">
        <f t="shared" si="12"/>
        <v>9.1143608313803817E-2</v>
      </c>
      <c r="AC10" s="2">
        <f t="shared" si="7"/>
        <v>3.0792543425324848</v>
      </c>
      <c r="AD10" s="10" t="s">
        <v>33</v>
      </c>
      <c r="AE10" s="10">
        <f t="shared" si="8"/>
        <v>0.41965821170928613</v>
      </c>
      <c r="AF10" s="10">
        <f t="shared" si="9"/>
        <v>9.3480250626140488E-2</v>
      </c>
      <c r="AH10" s="2">
        <f t="shared" si="13"/>
        <v>0.90232588348112897</v>
      </c>
    </row>
    <row r="11" spans="1:37" x14ac:dyDescent="0.3">
      <c r="A11" s="2">
        <v>5</v>
      </c>
      <c r="B11" s="2">
        <v>600</v>
      </c>
      <c r="C11" s="2">
        <f>25.4/B11*1000</f>
        <v>42.333333333333336</v>
      </c>
      <c r="D11" s="2">
        <v>140993</v>
      </c>
      <c r="E11" s="2">
        <v>141065</v>
      </c>
      <c r="F11" s="2">
        <f t="shared" si="0"/>
        <v>141029</v>
      </c>
      <c r="G11" s="2">
        <f t="shared" si="5"/>
        <v>0.26475780268257976</v>
      </c>
      <c r="H11" s="10" t="s">
        <v>31</v>
      </c>
      <c r="I11" s="11">
        <v>42</v>
      </c>
      <c r="J11" s="11">
        <v>45</v>
      </c>
      <c r="K11" s="11">
        <v>45</v>
      </c>
      <c r="L11" s="11">
        <v>47</v>
      </c>
      <c r="M11" s="11">
        <v>45</v>
      </c>
      <c r="N11" s="11">
        <v>46</v>
      </c>
      <c r="O11" s="2">
        <f t="shared" si="1"/>
        <v>45</v>
      </c>
      <c r="P11" s="2">
        <f t="shared" si="2"/>
        <v>1.6733200530681511</v>
      </c>
      <c r="Q11" s="2">
        <f t="shared" si="11"/>
        <v>1.6240850608550888E-2</v>
      </c>
      <c r="R11" s="2">
        <f t="shared" si="6"/>
        <v>1.9182051383496885</v>
      </c>
      <c r="S11" s="10" t="s">
        <v>33</v>
      </c>
      <c r="T11" s="11">
        <v>921</v>
      </c>
      <c r="U11" s="11">
        <v>922</v>
      </c>
      <c r="V11" s="11">
        <v>921</v>
      </c>
      <c r="W11" s="11">
        <v>925</v>
      </c>
      <c r="X11" s="11">
        <v>925</v>
      </c>
      <c r="Y11" s="11">
        <v>925</v>
      </c>
      <c r="Z11" s="2">
        <f t="shared" si="3"/>
        <v>923.16666666666663</v>
      </c>
      <c r="AA11" s="2">
        <f t="shared" si="4"/>
        <v>2.0412414523193148</v>
      </c>
      <c r="AB11" s="2">
        <f t="shared" si="12"/>
        <v>9.1063809691504766E-2</v>
      </c>
      <c r="AC11" s="2">
        <f t="shared" si="7"/>
        <v>2.6390190348062901</v>
      </c>
      <c r="AD11" s="10" t="s">
        <v>33</v>
      </c>
      <c r="AE11" s="10">
        <f t="shared" si="8"/>
        <v>0.31339734628547894</v>
      </c>
      <c r="AF11" s="10">
        <f t="shared" si="9"/>
        <v>9.2500717100030452E-2</v>
      </c>
      <c r="AH11" s="2">
        <f t="shared" si="13"/>
        <v>0.72497339244491343</v>
      </c>
    </row>
    <row r="12" spans="1:37" x14ac:dyDescent="0.3">
      <c r="A12" s="2">
        <v>6</v>
      </c>
      <c r="B12" s="2">
        <v>700</v>
      </c>
      <c r="C12" s="2">
        <f t="shared" si="10"/>
        <v>36.285714285714285</v>
      </c>
      <c r="D12" s="2">
        <v>155822</v>
      </c>
      <c r="E12" s="2">
        <v>155953</v>
      </c>
      <c r="F12" s="2">
        <f t="shared" si="0"/>
        <v>155887.5</v>
      </c>
      <c r="G12" s="2">
        <f t="shared" si="5"/>
        <v>0.22125493689813641</v>
      </c>
      <c r="H12" s="10" t="s">
        <v>31</v>
      </c>
      <c r="I12" s="11">
        <v>46</v>
      </c>
      <c r="J12" s="11">
        <v>45</v>
      </c>
      <c r="K12" s="11">
        <v>47</v>
      </c>
      <c r="L12" s="11">
        <v>45</v>
      </c>
      <c r="M12" s="11">
        <v>42</v>
      </c>
      <c r="N12" s="11">
        <v>44</v>
      </c>
      <c r="O12" s="2">
        <f t="shared" si="1"/>
        <v>44.833333333333336</v>
      </c>
      <c r="P12" s="2">
        <f t="shared" si="2"/>
        <v>1.7224014243685084</v>
      </c>
      <c r="Q12" s="2">
        <f t="shared" si="11"/>
        <v>1.6773403575342728E-2</v>
      </c>
      <c r="R12" s="2">
        <f t="shared" si="6"/>
        <v>1.9198166225062678</v>
      </c>
      <c r="S12" s="10" t="s">
        <v>33</v>
      </c>
      <c r="T12" s="11">
        <v>1921</v>
      </c>
      <c r="U12" s="11">
        <v>1923</v>
      </c>
      <c r="V12" s="11">
        <v>1933</v>
      </c>
      <c r="W12" s="11">
        <v>1934</v>
      </c>
      <c r="X12" s="11">
        <v>1927</v>
      </c>
      <c r="Y12" s="11">
        <v>1936</v>
      </c>
      <c r="Z12" s="2">
        <f t="shared" si="3"/>
        <v>1929</v>
      </c>
      <c r="AA12" s="2">
        <f t="shared" si="4"/>
        <v>6.2289646009589745</v>
      </c>
      <c r="AB12" s="2">
        <f t="shared" si="12"/>
        <v>9.106954477122807E-2</v>
      </c>
      <c r="AC12" s="2">
        <f t="shared" si="7"/>
        <v>2.3189669219254458</v>
      </c>
      <c r="AD12" s="10" t="s">
        <v>31</v>
      </c>
      <c r="AE12" s="10">
        <f t="shared" si="8"/>
        <v>0.17354360844312089</v>
      </c>
      <c r="AF12" s="10">
        <f t="shared" si="9"/>
        <v>9.2601344765289625E-2</v>
      </c>
      <c r="AH12" s="2">
        <f t="shared" si="13"/>
        <v>0.59689952775214794</v>
      </c>
    </row>
    <row r="13" spans="1:37" x14ac:dyDescent="0.3">
      <c r="A13" s="2">
        <v>7</v>
      </c>
      <c r="B13" s="2">
        <v>800</v>
      </c>
      <c r="C13" s="2">
        <f t="shared" si="10"/>
        <v>31.75</v>
      </c>
      <c r="D13" s="2">
        <v>161975</v>
      </c>
      <c r="E13" s="2">
        <v>162053</v>
      </c>
      <c r="F13" s="2">
        <f t="shared" si="0"/>
        <v>162014</v>
      </c>
      <c r="G13" s="2">
        <f t="shared" si="5"/>
        <v>0.20451368458918953</v>
      </c>
      <c r="H13" s="10" t="s">
        <v>31</v>
      </c>
      <c r="I13" s="11">
        <v>67</v>
      </c>
      <c r="J13" s="11">
        <v>66</v>
      </c>
      <c r="K13" s="11">
        <v>85</v>
      </c>
      <c r="L13" s="11">
        <v>69</v>
      </c>
      <c r="M13" s="11">
        <v>65</v>
      </c>
      <c r="N13" s="11">
        <v>71</v>
      </c>
      <c r="O13" s="2">
        <f t="shared" si="1"/>
        <v>70.5</v>
      </c>
      <c r="P13" s="2">
        <f t="shared" si="2"/>
        <v>7.4229374239582544</v>
      </c>
      <c r="Q13" s="2">
        <f t="shared" si="11"/>
        <v>4.5759270251324008E-2</v>
      </c>
      <c r="R13" s="2">
        <f t="shared" si="6"/>
        <v>1.7232285351336334</v>
      </c>
      <c r="S13" s="10" t="s">
        <v>33</v>
      </c>
      <c r="T13" s="11">
        <v>3086</v>
      </c>
      <c r="U13" s="11">
        <v>3087</v>
      </c>
      <c r="V13" s="11">
        <v>3080</v>
      </c>
      <c r="W13" s="11">
        <v>3096</v>
      </c>
      <c r="X13" s="11">
        <v>3101</v>
      </c>
      <c r="Y13" s="11">
        <v>3097</v>
      </c>
      <c r="Z13" s="2">
        <f t="shared" si="3"/>
        <v>3091.1666666666665</v>
      </c>
      <c r="AA13" s="2">
        <f t="shared" si="4"/>
        <v>8.0353386155573219</v>
      </c>
      <c r="AB13" s="2">
        <f t="shared" si="12"/>
        <v>9.1065744230934512E-2</v>
      </c>
      <c r="AC13" s="2">
        <f t="shared" si="7"/>
        <v>2.1141767279863579</v>
      </c>
      <c r="AD13" s="10" t="s">
        <v>31</v>
      </c>
      <c r="AE13" s="10">
        <f t="shared" si="8"/>
        <v>0.16997747515335851</v>
      </c>
      <c r="AF13" s="10">
        <f t="shared" si="9"/>
        <v>0.10191604675549228</v>
      </c>
      <c r="AH13" s="2">
        <f t="shared" si="13"/>
        <v>0.50188609109787052</v>
      </c>
    </row>
    <row r="14" spans="1:37" x14ac:dyDescent="0.3">
      <c r="A14" s="2">
        <v>8</v>
      </c>
      <c r="B14" s="2">
        <v>900</v>
      </c>
      <c r="C14" s="2">
        <f t="shared" si="10"/>
        <v>28.222222222222221</v>
      </c>
      <c r="D14" s="2">
        <v>175102</v>
      </c>
      <c r="E14" s="2">
        <v>176339</v>
      </c>
      <c r="F14" s="2">
        <f t="shared" si="0"/>
        <v>175720.5</v>
      </c>
      <c r="G14" s="2">
        <f t="shared" si="5"/>
        <v>0.16924379878342635</v>
      </c>
      <c r="H14" s="10" t="s">
        <v>31</v>
      </c>
      <c r="I14" s="11">
        <v>89</v>
      </c>
      <c r="J14" s="11">
        <v>93</v>
      </c>
      <c r="K14" s="11">
        <v>89</v>
      </c>
      <c r="L14" s="11">
        <v>91</v>
      </c>
      <c r="M14" s="11">
        <v>91</v>
      </c>
      <c r="N14" s="11">
        <v>95</v>
      </c>
      <c r="O14" s="2">
        <f t="shared" si="1"/>
        <v>91.333333333333329</v>
      </c>
      <c r="P14" s="2">
        <f t="shared" si="2"/>
        <v>2.3380903889000244</v>
      </c>
      <c r="Q14" s="2">
        <f t="shared" si="11"/>
        <v>1.1250459061515556E-2</v>
      </c>
      <c r="R14" s="2">
        <f t="shared" si="6"/>
        <v>1.6107883440243067</v>
      </c>
      <c r="S14" s="10" t="s">
        <v>33</v>
      </c>
      <c r="T14" s="11">
        <v>5151</v>
      </c>
      <c r="U14" s="11">
        <v>5139</v>
      </c>
      <c r="V14" s="11">
        <v>5136</v>
      </c>
      <c r="W14" s="11">
        <v>5133</v>
      </c>
      <c r="X14" s="11">
        <v>5131</v>
      </c>
      <c r="Y14" s="11">
        <v>5125</v>
      </c>
      <c r="Z14" s="2">
        <f t="shared" si="3"/>
        <v>5135.833333333333</v>
      </c>
      <c r="AA14" s="2">
        <f t="shared" si="4"/>
        <v>8.8185410735941279</v>
      </c>
      <c r="AB14" s="2">
        <f t="shared" si="12"/>
        <v>9.1061799777621855E-2</v>
      </c>
      <c r="AC14" s="2">
        <f t="shared" si="7"/>
        <v>1.8936882278862797</v>
      </c>
      <c r="AD14" s="10" t="s">
        <v>33</v>
      </c>
      <c r="AE14" s="10">
        <f t="shared" si="8"/>
        <v>0.12299994950520564</v>
      </c>
      <c r="AF14" s="10">
        <f t="shared" si="9"/>
        <v>9.1754150902477044E-2</v>
      </c>
      <c r="AH14" s="2">
        <f t="shared" si="13"/>
        <v>0.42945043801062077</v>
      </c>
    </row>
    <row r="15" spans="1:37" x14ac:dyDescent="0.3">
      <c r="A15" s="2">
        <v>9</v>
      </c>
      <c r="B15" s="2">
        <v>1000</v>
      </c>
      <c r="C15" s="2">
        <f t="shared" si="10"/>
        <v>25.4</v>
      </c>
      <c r="D15" s="2">
        <v>184054</v>
      </c>
      <c r="E15" s="2">
        <v>184166</v>
      </c>
      <c r="F15" s="2">
        <f t="shared" si="0"/>
        <v>184110</v>
      </c>
      <c r="G15" s="2">
        <f t="shared" si="5"/>
        <v>0.14898885112847576</v>
      </c>
      <c r="H15" s="10" t="s">
        <v>31</v>
      </c>
      <c r="I15" s="11">
        <v>119</v>
      </c>
      <c r="J15" s="11">
        <v>120</v>
      </c>
      <c r="K15" s="11">
        <v>124</v>
      </c>
      <c r="L15" s="11">
        <v>124</v>
      </c>
      <c r="M15" s="11">
        <v>122</v>
      </c>
      <c r="N15" s="11">
        <v>122</v>
      </c>
      <c r="O15" s="2">
        <f t="shared" si="1"/>
        <v>121.83333333333333</v>
      </c>
      <c r="P15" s="2">
        <f t="shared" si="2"/>
        <v>2.0412414523193148</v>
      </c>
      <c r="Q15" s="2">
        <f t="shared" si="11"/>
        <v>7.4775550333319816E-3</v>
      </c>
      <c r="R15" s="2">
        <f t="shared" si="6"/>
        <v>1.4856515255508154</v>
      </c>
      <c r="S15" s="10" t="s">
        <v>33</v>
      </c>
      <c r="T15" s="11">
        <v>6823</v>
      </c>
      <c r="U15" s="11">
        <v>6798</v>
      </c>
      <c r="V15" s="11">
        <v>6803</v>
      </c>
      <c r="W15" s="11">
        <v>6775</v>
      </c>
      <c r="X15" s="11">
        <v>6781</v>
      </c>
      <c r="Y15" s="11">
        <v>6790</v>
      </c>
      <c r="Z15" s="2">
        <f t="shared" si="3"/>
        <v>6795</v>
      </c>
      <c r="AA15" s="2">
        <f>STDEV(T15:Y15)</f>
        <v>17.193021840269964</v>
      </c>
      <c r="AB15" s="2">
        <f t="shared" si="12"/>
        <v>9.1065376594790956E-2</v>
      </c>
      <c r="AC15" s="2">
        <f t="shared" si="7"/>
        <v>1.7721096885008172</v>
      </c>
      <c r="AD15" s="10" t="s">
        <v>33</v>
      </c>
      <c r="AE15" s="10">
        <f t="shared" si="8"/>
        <v>0.12454702736956602</v>
      </c>
      <c r="AF15" s="10">
        <f t="shared" si="9"/>
        <v>9.1371859145075993E-2</v>
      </c>
      <c r="AH15" s="2">
        <f t="shared" si="13"/>
        <v>0.37286995051894434</v>
      </c>
    </row>
    <row r="16" spans="1:37" x14ac:dyDescent="0.3">
      <c r="AH16" t="s">
        <v>37</v>
      </c>
    </row>
  </sheetData>
  <mergeCells count="13">
    <mergeCell ref="T4:AD4"/>
    <mergeCell ref="AH1:AK1"/>
    <mergeCell ref="A2:A5"/>
    <mergeCell ref="B2:B5"/>
    <mergeCell ref="C2:C5"/>
    <mergeCell ref="D2:AD2"/>
    <mergeCell ref="D3:H3"/>
    <mergeCell ref="I3:AD3"/>
    <mergeCell ref="D4:H4"/>
    <mergeCell ref="I4:S4"/>
    <mergeCell ref="B1:AF1"/>
    <mergeCell ref="AE2:AF3"/>
    <mergeCell ref="AE4:AF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EDF-DB20-4E59-8F9D-85AB4CF704B9}">
  <dimension ref="A1"/>
  <sheetViews>
    <sheetView tabSelected="1" workbookViewId="0">
      <selection activeCell="U26" sqref="U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2018-06-05T16:12:43Z</dcterms:created>
  <dcterms:modified xsi:type="dcterms:W3CDTF">2018-09-17T12:03:32Z</dcterms:modified>
</cp:coreProperties>
</file>