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20E2D4C8-004D-49FC-88C4-97831D338CA3}" xr6:coauthVersionLast="33" xr6:coauthVersionMax="33" xr10:uidLastSave="{00000000-0000-0000-0000-000000000000}"/>
  <bookViews>
    <workbookView xWindow="0" yWindow="0" windowWidth="23040" windowHeight="9072" xr2:uid="{1D5744FF-65D2-45FC-8D42-04693C4EBB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" i="1" l="1"/>
  <c r="AB10" i="1"/>
  <c r="AB11" i="1"/>
  <c r="AB12" i="1"/>
  <c r="AB13" i="1"/>
  <c r="AB14" i="1"/>
  <c r="AB15" i="1"/>
  <c r="AB8" i="1"/>
  <c r="Q8" i="1"/>
  <c r="Q9" i="1"/>
  <c r="Q10" i="1"/>
  <c r="Q11" i="1"/>
  <c r="Q12" i="1"/>
  <c r="Q13" i="1"/>
  <c r="Q14" i="1"/>
  <c r="Q15" i="1"/>
  <c r="AE8" i="1" l="1"/>
  <c r="AE9" i="1"/>
  <c r="AE10" i="1"/>
  <c r="AE11" i="1"/>
  <c r="AE12" i="1"/>
  <c r="AE13" i="1"/>
  <c r="AE14" i="1"/>
  <c r="AE15" i="1"/>
  <c r="AE7" i="1"/>
  <c r="AA15" i="1"/>
  <c r="AA7" i="1" l="1"/>
  <c r="AA8" i="1"/>
  <c r="AA9" i="1"/>
  <c r="AA10" i="1"/>
  <c r="AA11" i="1"/>
  <c r="AA12" i="1"/>
  <c r="AA13" i="1"/>
  <c r="AA14" i="1"/>
  <c r="AA6" i="1"/>
  <c r="P7" i="1"/>
  <c r="P8" i="1"/>
  <c r="P9" i="1"/>
  <c r="P10" i="1"/>
  <c r="P11" i="1"/>
  <c r="P12" i="1"/>
  <c r="P13" i="1"/>
  <c r="P14" i="1"/>
  <c r="P15" i="1"/>
  <c r="P6" i="1"/>
  <c r="AC8" i="1"/>
  <c r="AC9" i="1"/>
  <c r="AC10" i="1"/>
  <c r="AC11" i="1"/>
  <c r="AC12" i="1"/>
  <c r="AC13" i="1"/>
  <c r="AC14" i="1"/>
  <c r="AC15" i="1"/>
  <c r="AC7" i="1"/>
  <c r="R8" i="1"/>
  <c r="R9" i="1"/>
  <c r="R10" i="1"/>
  <c r="R11" i="1"/>
  <c r="R12" i="1"/>
  <c r="R13" i="1"/>
  <c r="R14" i="1"/>
  <c r="R15" i="1"/>
  <c r="R7" i="1"/>
  <c r="G8" i="1"/>
  <c r="G9" i="1"/>
  <c r="G10" i="1"/>
  <c r="G11" i="1"/>
  <c r="G12" i="1"/>
  <c r="G13" i="1"/>
  <c r="G14" i="1"/>
  <c r="G15" i="1"/>
  <c r="G7" i="1"/>
  <c r="F15" i="1"/>
  <c r="C15" i="1"/>
  <c r="AG9" i="1"/>
  <c r="AG10" i="1"/>
  <c r="AG11" i="1"/>
  <c r="AG12" i="1"/>
  <c r="AG13" i="1"/>
  <c r="AG14" i="1"/>
  <c r="AG15" i="1"/>
  <c r="AG8" i="1"/>
  <c r="C11" i="1"/>
  <c r="Z7" i="1"/>
  <c r="Z8" i="1"/>
  <c r="O7" i="1"/>
  <c r="O8" i="1"/>
  <c r="C9" i="1"/>
  <c r="C10" i="1"/>
  <c r="C12" i="1"/>
  <c r="C13" i="1"/>
  <c r="C14" i="1"/>
  <c r="C8" i="1"/>
  <c r="F7" i="1"/>
  <c r="F8" i="1"/>
  <c r="F9" i="1"/>
  <c r="F10" i="1"/>
  <c r="F11" i="1"/>
  <c r="F12" i="1"/>
  <c r="F13" i="1"/>
  <c r="F14" i="1"/>
  <c r="F6" i="1"/>
  <c r="Z9" i="1" l="1"/>
  <c r="Z10" i="1"/>
  <c r="Z11" i="1"/>
  <c r="Z12" i="1"/>
  <c r="Z13" i="1"/>
  <c r="Z14" i="1"/>
  <c r="Z15" i="1"/>
  <c r="Z6" i="1"/>
  <c r="O9" i="1"/>
  <c r="O10" i="1"/>
  <c r="O11" i="1"/>
  <c r="O12" i="1"/>
  <c r="O13" i="1"/>
  <c r="O14" i="1"/>
  <c r="O15" i="1"/>
  <c r="O6" i="1"/>
</calcChain>
</file>

<file path=xl/sharedStrings.xml><?xml version="1.0" encoding="utf-8"?>
<sst xmlns="http://schemas.openxmlformats.org/spreadsheetml/2006/main" count="80" uniqueCount="40">
  <si>
    <t>Uncertainty</t>
  </si>
  <si>
    <t>numero</t>
  </si>
  <si>
    <t>Volume [mL]</t>
  </si>
  <si>
    <t>concentration [mg/L]</t>
  </si>
  <si>
    <t>Measurements</t>
  </si>
  <si>
    <t xml:space="preserve">quantity </t>
  </si>
  <si>
    <t>abs. uncertainty</t>
  </si>
  <si>
    <t>units</t>
  </si>
  <si>
    <t>notes</t>
  </si>
  <si>
    <t>Spectro 1</t>
  </si>
  <si>
    <t>Spectro 2</t>
  </si>
  <si>
    <t>mass of colorant</t>
  </si>
  <si>
    <t>mg</t>
  </si>
  <si>
    <t>Uncertainty of the reading</t>
  </si>
  <si>
    <t>blue</t>
  </si>
  <si>
    <t>blue 1</t>
  </si>
  <si>
    <t>blue 2 (UV)</t>
  </si>
  <si>
    <t>volume of water</t>
  </si>
  <si>
    <t>mL</t>
  </si>
  <si>
    <t>half of the resolution of the graduated cylinder</t>
  </si>
  <si>
    <t>I blank</t>
  </si>
  <si>
    <t>I test</t>
  </si>
  <si>
    <t>Avg</t>
  </si>
  <si>
    <t>Abs. calculated</t>
  </si>
  <si>
    <t>Abs. reading</t>
  </si>
  <si>
    <t>std</t>
  </si>
  <si>
    <t>error</t>
  </si>
  <si>
    <t xml:space="preserve">Concentration uncertainty [mg/L] </t>
  </si>
  <si>
    <t>Note that for each addition of water to the bioreactor, the same uncertainty applies, hence, the uncertainties adds up (we will use the rms method)</t>
  </si>
  <si>
    <t>I test 1</t>
  </si>
  <si>
    <t>I test 2</t>
  </si>
  <si>
    <t>I test 3</t>
  </si>
  <si>
    <t>I test 4</t>
  </si>
  <si>
    <t>I test 5</t>
  </si>
  <si>
    <t>'-0.00''</t>
  </si>
  <si>
    <t>inf</t>
  </si>
  <si>
    <t>'0.00''</t>
  </si>
  <si>
    <t>''-0.00''</t>
  </si>
  <si>
    <t>'0.01''</t>
  </si>
  <si>
    <t>Experiment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</si>
</sst>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1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3" xfId="0" applyFill="1" applyBorder="1"/>
    <xf numFmtId="0" fontId="0" fillId="0" borderId="1" xfId="0" quotePrefix="1" applyBorder="1" applyAlignment="1">
      <alignment horizontal="right"/>
    </xf>
    <xf numFmtId="0" fontId="0" fillId="0" borderId="1" xfId="0" applyFont="1" applyBorder="1"/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quotePrefix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long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744230703123246E-2"/>
          <c:y val="0.14334092379580374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14712475425599E-2"/>
                  <c:y val="-5.435107903098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plus>
            <c:minus>
              <c:numRef>
                <c:f>Sheet1!$AB$7:$AB$15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9.5272954343881638E-2</c:v>
                  </c:pt>
                  <c:pt idx="2">
                    <c:v>9.1250270358374866E-2</c:v>
                  </c:pt>
                  <c:pt idx="3">
                    <c:v>9.1143608313803817E-2</c:v>
                  </c:pt>
                  <c:pt idx="4">
                    <c:v>9.1063809691504766E-2</c:v>
                  </c:pt>
                  <c:pt idx="5">
                    <c:v>9.106954477122807E-2</c:v>
                  </c:pt>
                  <c:pt idx="6">
                    <c:v>9.1065744230934512E-2</c:v>
                  </c:pt>
                  <c:pt idx="7">
                    <c:v>9.1061799777621855E-2</c:v>
                  </c:pt>
                  <c:pt idx="8">
                    <c:v>9.1065376594790956E-2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Sheet1!$AC$7:$AC$15</c:f>
              <c:numCache>
                <c:formatCode>General</c:formatCode>
                <c:ptCount val="9"/>
                <c:pt idx="0">
                  <c:v>0</c:v>
                </c:pt>
                <c:pt idx="1">
                  <c:v>4.2363223642747361</c:v>
                </c:pt>
                <c:pt idx="2">
                  <c:v>3.4659964514030488</c:v>
                </c:pt>
                <c:pt idx="3">
                  <c:v>3.0792543425324848</c:v>
                </c:pt>
                <c:pt idx="4">
                  <c:v>2.6390190348062901</c:v>
                </c:pt>
                <c:pt idx="5">
                  <c:v>2.3189669219254458</c:v>
                </c:pt>
                <c:pt idx="6">
                  <c:v>2.1141767279863579</c:v>
                </c:pt>
                <c:pt idx="7">
                  <c:v>1.8936882278862797</c:v>
                </c:pt>
                <c:pt idx="8">
                  <c:v>1.7721096885008172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C-4003-A25B-13D9A546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81968"/>
        <c:axId val="365180656"/>
      </c:scatterChart>
      <c:valAx>
        <c:axId val="3651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</a:t>
                </a:r>
                <a:r>
                  <a:rPr lang="fr-CH" baseline="0"/>
                  <a:t> [mg/L]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0656"/>
        <c:crosses val="autoZero"/>
        <c:crossBetween val="midCat"/>
      </c:valAx>
      <c:valAx>
        <c:axId val="3651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 Absorbance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1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short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73042445651275E-2"/>
                  <c:y val="-5.2059767567824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plus>
            <c:minus>
              <c:numRef>
                <c:f>Sheet1!$AG$7:$AG$15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1.4499467848898269</c:v>
                  </c:pt>
                  <c:pt idx="2">
                    <c:v>1.150033966889674</c:v>
                  </c:pt>
                  <c:pt idx="3">
                    <c:v>0.90232588348112897</c:v>
                  </c:pt>
                  <c:pt idx="4">
                    <c:v>0.72497339244491343</c:v>
                  </c:pt>
                  <c:pt idx="5">
                    <c:v>0.59689952775214794</c:v>
                  </c:pt>
                  <c:pt idx="6">
                    <c:v>0.50188609109787052</c:v>
                  </c:pt>
                  <c:pt idx="7">
                    <c:v>0.42945043801062077</c:v>
                  </c:pt>
                  <c:pt idx="8">
                    <c:v>0.37286995051894434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plus>
            <c:minus>
              <c:numRef>
                <c:f>Sheet1!$Q$7:$Q$15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0.10565710696590265</c:v>
                  </c:pt>
                  <c:pt idx="2">
                    <c:v>4.9740126855076838E-2</c:v>
                  </c:pt>
                  <c:pt idx="3">
                    <c:v>2.0770169009084946E-2</c:v>
                  </c:pt>
                  <c:pt idx="4">
                    <c:v>1.6240850608550888E-2</c:v>
                  </c:pt>
                  <c:pt idx="5">
                    <c:v>1.6773403575342728E-2</c:v>
                  </c:pt>
                  <c:pt idx="6">
                    <c:v>4.5759270251324008E-2</c:v>
                  </c:pt>
                  <c:pt idx="7">
                    <c:v>1.1250459061515556E-2</c:v>
                  </c:pt>
                  <c:pt idx="8">
                    <c:v>7.4775550333319816E-3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Sheet1!$R$7:$R$15</c:f>
              <c:numCache>
                <c:formatCode>General</c:formatCode>
                <c:ptCount val="9"/>
                <c:pt idx="0">
                  <c:v>0</c:v>
                </c:pt>
                <c:pt idx="1">
                  <c:v>2.4574742998181955</c:v>
                </c:pt>
                <c:pt idx="2">
                  <c:v>2.3201851248234662</c:v>
                </c:pt>
                <c:pt idx="3">
                  <c:v>2.1140404556011267</c:v>
                </c:pt>
                <c:pt idx="4">
                  <c:v>1.9182051383496885</c:v>
                </c:pt>
                <c:pt idx="5">
                  <c:v>1.9198166225062678</c:v>
                </c:pt>
                <c:pt idx="6">
                  <c:v>1.7232285351336334</c:v>
                </c:pt>
                <c:pt idx="7">
                  <c:v>1.6107883440243067</c:v>
                </c:pt>
                <c:pt idx="8">
                  <c:v>1.4856515255508154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4-44C4-8183-28604DA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10160"/>
        <c:axId val="607410488"/>
      </c:scatterChart>
      <c:valAx>
        <c:axId val="6074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488"/>
        <c:crosses val="autoZero"/>
        <c:crossBetween val="midCat"/>
      </c:valAx>
      <c:valAx>
        <c:axId val="6074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4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Spectro 2 - |A</a:t>
            </a:r>
            <a:r>
              <a:rPr lang="fr-CH" sz="1200"/>
              <a:t>long</a:t>
            </a:r>
            <a:r>
              <a:rPr lang="fr-CH" baseline="0"/>
              <a:t> - A</a:t>
            </a:r>
            <a:r>
              <a:rPr lang="fr-CH" sz="1200" baseline="0"/>
              <a:t>short</a:t>
            </a:r>
            <a:r>
              <a:rPr lang="fr-CH" baseline="0"/>
              <a:t>|</a:t>
            </a:r>
            <a:r>
              <a:rPr lang="fr-CH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B-4143-8AD6-1EAB0D3D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56600"/>
        <c:axId val="471259224"/>
      </c:scatterChart>
      <c:valAx>
        <c:axId val="4712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9224"/>
        <c:crosses val="autoZero"/>
        <c:crossBetween val="midCat"/>
      </c:valAx>
      <c:valAx>
        <c:axId val="471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2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20493298126316E-2"/>
          <c:y val="0.1998400505336882"/>
          <c:w val="0.87522046652679708"/>
          <c:h val="0.77439257066127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0-4B7B-906A-701A35D9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44792"/>
        <c:axId val="605546760"/>
      </c:scatterChart>
      <c:valAx>
        <c:axId val="60554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6760"/>
        <c:crosses val="autoZero"/>
        <c:crossBetween val="midCat"/>
      </c:valAx>
      <c:valAx>
        <c:axId val="6055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Absorbance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4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Abs. vs Conc. Spectro</a:t>
            </a:r>
            <a:r>
              <a:rPr lang="fr-CH" baseline="0"/>
              <a:t> 1 and 2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13475543244673E-2"/>
                  <c:y val="0.11631314450893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0.55039250565056186</c:v>
                </c:pt>
                <c:pt idx="2">
                  <c:v>0.39685962419890386</c:v>
                </c:pt>
                <c:pt idx="3">
                  <c:v>0.32098090217580799</c:v>
                </c:pt>
                <c:pt idx="4">
                  <c:v>0.26475780268257976</c:v>
                </c:pt>
                <c:pt idx="5">
                  <c:v>0.22125493689813641</c:v>
                </c:pt>
                <c:pt idx="6">
                  <c:v>0.20451368458918953</c:v>
                </c:pt>
                <c:pt idx="7">
                  <c:v>0.16924379878342635</c:v>
                </c:pt>
                <c:pt idx="8">
                  <c:v>0.14898885112847576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5-4E4B-BBBC-CD13D279FF3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84.666666666666671</c:v>
                </c:pt>
                <c:pt idx="2">
                  <c:v>63.5</c:v>
                </c:pt>
                <c:pt idx="3">
                  <c:v>50.8</c:v>
                </c:pt>
                <c:pt idx="4">
                  <c:v>42.333333333333336</c:v>
                </c:pt>
                <c:pt idx="5">
                  <c:v>36.285714285714285</c:v>
                </c:pt>
                <c:pt idx="6">
                  <c:v>31.75</c:v>
                </c:pt>
                <c:pt idx="7">
                  <c:v>28.222222222222221</c:v>
                </c:pt>
                <c:pt idx="8">
                  <c:v>25.4</c:v>
                </c:pt>
              </c:numCache>
            </c:numRef>
          </c:xVal>
          <c:yVal>
            <c:numRef>
              <c:f>Sheet1!$AE$7:$AE$15</c:f>
              <c:numCache>
                <c:formatCode>General</c:formatCode>
                <c:ptCount val="9"/>
                <c:pt idx="0">
                  <c:v>0</c:v>
                </c:pt>
                <c:pt idx="1">
                  <c:v>0.77341220193762639</c:v>
                </c:pt>
                <c:pt idx="2">
                  <c:v>0.49817883764329685</c:v>
                </c:pt>
                <c:pt idx="3">
                  <c:v>0.41965821170928613</c:v>
                </c:pt>
                <c:pt idx="4">
                  <c:v>0.31339734628547894</c:v>
                </c:pt>
                <c:pt idx="5">
                  <c:v>0.17354360844312089</c:v>
                </c:pt>
                <c:pt idx="6">
                  <c:v>0.16997747515335851</c:v>
                </c:pt>
                <c:pt idx="7">
                  <c:v>0.12299994950520564</c:v>
                </c:pt>
                <c:pt idx="8">
                  <c:v>0.12454702736956602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5-4E4B-BBBC-CD13D279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3560"/>
        <c:axId val="612429464"/>
      </c:scatterChart>
      <c:valAx>
        <c:axId val="61242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9464"/>
        <c:crosses val="autoZero"/>
        <c:crossBetween val="midCat"/>
      </c:valAx>
      <c:valAx>
        <c:axId val="6124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42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15</xdr:row>
      <xdr:rowOff>131618</xdr:rowOff>
    </xdr:from>
    <xdr:to>
      <xdr:col>12</xdr:col>
      <xdr:colOff>367146</xdr:colOff>
      <xdr:row>33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6E3CD-1D26-42B6-985F-E665C4D1D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122466</xdr:colOff>
      <xdr:row>15</xdr:row>
      <xdr:rowOff>145474</xdr:rowOff>
    </xdr:from>
    <xdr:to>
      <xdr:col>5</xdr:col>
      <xdr:colOff>533400</xdr:colOff>
      <xdr:row>33</xdr:row>
      <xdr:rowOff>27710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AF668-511B-4485-9AB0-D79A3292F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373379</xdr:colOff>
      <xdr:row>15</xdr:row>
      <xdr:rowOff>102869</xdr:rowOff>
    </xdr:from>
    <xdr:to>
      <xdr:col>20</xdr:col>
      <xdr:colOff>145914</xdr:colOff>
      <xdr:row>33</xdr:row>
      <xdr:rowOff>64850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E33A8-A0A2-45B0-8C5A-D9EDB274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47591</xdr:colOff>
      <xdr:row>15</xdr:row>
      <xdr:rowOff>129702</xdr:rowOff>
    </xdr:from>
    <xdr:to>
      <xdr:col>27</xdr:col>
      <xdr:colOff>356681</xdr:colOff>
      <xdr:row>33</xdr:row>
      <xdr:rowOff>20782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DDF647-277A-4B51-817D-27B2E32F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413633</xdr:colOff>
      <xdr:row>15</xdr:row>
      <xdr:rowOff>95055</xdr:rowOff>
    </xdr:from>
    <xdr:to>
      <xdr:col>33</xdr:col>
      <xdr:colOff>551234</xdr:colOff>
      <xdr:row>34</xdr:row>
      <xdr:rowOff>40531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1248E-AF3A-4446-8D58-4A6D79A0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1045-6EB3-47C9-A473-A6EEB3DADC82}">
  <dimension ref="A1:AJ16"/>
  <sheetViews>
    <sheetView tabSelected="1" topLeftCell="B1" zoomScale="94" workbookViewId="0">
      <selection activeCell="C8" sqref="C8"/>
    </sheetView>
  </sheetViews>
  <sheetFormatPr defaultRowHeight="14.4" x14ac:dyDescent="0.3"/>
  <cols>
    <col min="1" max="1" width="7.6640625" bestFit="1" customWidth="1"/>
    <col min="2" max="2" width="11.88671875" bestFit="1" customWidth="1"/>
    <col min="3" max="3" width="19.21875" bestFit="1" customWidth="1"/>
    <col min="7" max="7" width="13.77734375" bestFit="1" customWidth="1"/>
    <col min="8" max="8" width="11.44140625" bestFit="1" customWidth="1"/>
    <col min="30" max="30" width="11.44140625" bestFit="1" customWidth="1"/>
    <col min="31" max="31" width="11.44140625" customWidth="1"/>
    <col min="33" max="33" width="29.21875" customWidth="1"/>
    <col min="34" max="34" width="14.6640625" bestFit="1" customWidth="1"/>
  </cols>
  <sheetData>
    <row r="1" spans="1:36" ht="25.8" x14ac:dyDescent="0.5">
      <c r="B1" s="18" t="s">
        <v>39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2"/>
      <c r="AG1" s="19" t="s">
        <v>0</v>
      </c>
      <c r="AH1" s="19"/>
      <c r="AI1" s="19"/>
      <c r="AJ1" s="19"/>
    </row>
    <row r="2" spans="1:36" x14ac:dyDescent="0.3">
      <c r="A2" s="20" t="s">
        <v>1</v>
      </c>
      <c r="B2" s="20" t="s">
        <v>2</v>
      </c>
      <c r="C2" s="21" t="s">
        <v>3</v>
      </c>
      <c r="D2" s="24" t="s">
        <v>4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13"/>
      <c r="AG2" s="1" t="s">
        <v>5</v>
      </c>
      <c r="AH2" s="1" t="s">
        <v>6</v>
      </c>
      <c r="AI2" s="1" t="s">
        <v>7</v>
      </c>
      <c r="AJ2" s="1" t="s">
        <v>8</v>
      </c>
    </row>
    <row r="3" spans="1:36" x14ac:dyDescent="0.3">
      <c r="A3" s="20"/>
      <c r="B3" s="20"/>
      <c r="C3" s="22"/>
      <c r="D3" s="25" t="s">
        <v>9</v>
      </c>
      <c r="E3" s="26"/>
      <c r="F3" s="26"/>
      <c r="G3" s="26"/>
      <c r="H3" s="27"/>
      <c r="I3" s="17" t="s">
        <v>10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4"/>
      <c r="AG3" s="2" t="s">
        <v>11</v>
      </c>
      <c r="AH3" s="2">
        <v>0.1</v>
      </c>
      <c r="AI3" s="2" t="s">
        <v>12</v>
      </c>
      <c r="AJ3" s="2" t="s">
        <v>13</v>
      </c>
    </row>
    <row r="4" spans="1:36" x14ac:dyDescent="0.3">
      <c r="A4" s="20"/>
      <c r="B4" s="20"/>
      <c r="C4" s="22"/>
      <c r="D4" s="25" t="s">
        <v>14</v>
      </c>
      <c r="E4" s="26"/>
      <c r="F4" s="26"/>
      <c r="G4" s="26"/>
      <c r="H4" s="27"/>
      <c r="I4" s="17" t="s">
        <v>15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16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4"/>
      <c r="AG4" s="2" t="s">
        <v>17</v>
      </c>
      <c r="AH4" s="3">
        <v>5</v>
      </c>
      <c r="AI4" s="2" t="s">
        <v>18</v>
      </c>
      <c r="AJ4" s="2" t="s">
        <v>19</v>
      </c>
    </row>
    <row r="5" spans="1:36" x14ac:dyDescent="0.3">
      <c r="A5" s="20"/>
      <c r="B5" s="20"/>
      <c r="C5" s="23"/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20</v>
      </c>
      <c r="J5" s="1" t="s">
        <v>29</v>
      </c>
      <c r="K5" s="1" t="s">
        <v>30</v>
      </c>
      <c r="L5" s="1" t="s">
        <v>31</v>
      </c>
      <c r="M5" s="1" t="s">
        <v>32</v>
      </c>
      <c r="N5" s="1" t="s">
        <v>33</v>
      </c>
      <c r="O5" s="1" t="s">
        <v>22</v>
      </c>
      <c r="P5" s="1" t="s">
        <v>25</v>
      </c>
      <c r="Q5" s="1" t="s">
        <v>26</v>
      </c>
      <c r="R5" s="1" t="s">
        <v>23</v>
      </c>
      <c r="S5" s="1" t="s">
        <v>24</v>
      </c>
      <c r="T5" s="1" t="s">
        <v>20</v>
      </c>
      <c r="U5" s="1" t="s">
        <v>29</v>
      </c>
      <c r="V5" s="1" t="s">
        <v>30</v>
      </c>
      <c r="W5" s="1" t="s">
        <v>31</v>
      </c>
      <c r="X5" s="1" t="s">
        <v>32</v>
      </c>
      <c r="Y5" s="1" t="s">
        <v>33</v>
      </c>
      <c r="Z5" s="1" t="s">
        <v>22</v>
      </c>
      <c r="AA5" s="1" t="s">
        <v>25</v>
      </c>
      <c r="AB5" s="1" t="s">
        <v>26</v>
      </c>
      <c r="AC5" s="1" t="s">
        <v>23</v>
      </c>
      <c r="AD5" s="1" t="s">
        <v>24</v>
      </c>
      <c r="AE5" s="15"/>
      <c r="AG5" s="4" t="s">
        <v>27</v>
      </c>
      <c r="AH5" s="5"/>
      <c r="AI5" s="6"/>
      <c r="AJ5" s="6"/>
    </row>
    <row r="6" spans="1:36" x14ac:dyDescent="0.3">
      <c r="A6" s="2">
        <v>0</v>
      </c>
      <c r="B6" s="2">
        <v>0</v>
      </c>
      <c r="C6" s="2"/>
      <c r="D6" s="2">
        <v>198415</v>
      </c>
      <c r="E6" s="2">
        <v>198584</v>
      </c>
      <c r="F6" s="2">
        <f>AVERAGE(D6:E6)</f>
        <v>198499.5</v>
      </c>
      <c r="G6" s="2"/>
      <c r="H6" s="10" t="s">
        <v>37</v>
      </c>
      <c r="I6" s="11">
        <v>10946</v>
      </c>
      <c r="J6" s="11">
        <v>10951</v>
      </c>
      <c r="K6" s="11">
        <v>10916</v>
      </c>
      <c r="L6" s="11">
        <v>10990</v>
      </c>
      <c r="M6" s="11">
        <v>10883</v>
      </c>
      <c r="N6" s="11">
        <v>10960</v>
      </c>
      <c r="O6" s="2">
        <f>AVERAGE(I6:N6)</f>
        <v>10941</v>
      </c>
      <c r="P6" s="2">
        <f>STDEV(I6:N6)</f>
        <v>37.083689136869864</v>
      </c>
      <c r="Q6" s="2"/>
      <c r="R6" s="2"/>
      <c r="S6" s="10" t="s">
        <v>34</v>
      </c>
      <c r="T6" s="11">
        <v>141366</v>
      </c>
      <c r="U6" s="11">
        <v>141463</v>
      </c>
      <c r="V6" s="11">
        <v>141500</v>
      </c>
      <c r="W6" s="11">
        <v>141524</v>
      </c>
      <c r="X6" s="11">
        <v>141473</v>
      </c>
      <c r="Y6" s="11">
        <v>141449</v>
      </c>
      <c r="Z6" s="2">
        <f>AVERAGE(T6:Y6)</f>
        <v>141462.5</v>
      </c>
      <c r="AA6" s="2">
        <f>STDEV(T6:Y6)</f>
        <v>54.39393348527021</v>
      </c>
      <c r="AB6" s="2"/>
      <c r="AC6" s="2"/>
      <c r="AD6" s="10" t="s">
        <v>34</v>
      </c>
      <c r="AE6" s="16"/>
      <c r="AG6" s="8">
        <v>0</v>
      </c>
      <c r="AI6" s="6"/>
      <c r="AJ6" s="6"/>
    </row>
    <row r="7" spans="1:36" x14ac:dyDescent="0.3">
      <c r="A7" s="2">
        <v>1</v>
      </c>
      <c r="B7" s="2">
        <v>300</v>
      </c>
      <c r="C7" s="2">
        <v>0</v>
      </c>
      <c r="D7" s="2">
        <v>259559</v>
      </c>
      <c r="E7" s="2">
        <v>259356</v>
      </c>
      <c r="F7" s="2">
        <f t="shared" ref="F7:F15" si="0">AVERAGE(D7:E7)</f>
        <v>259457.5</v>
      </c>
      <c r="G7" s="2">
        <f>LOG10(F$7/F7)</f>
        <v>0</v>
      </c>
      <c r="H7" s="10" t="s">
        <v>36</v>
      </c>
      <c r="I7" s="2">
        <v>3714</v>
      </c>
      <c r="J7" s="2">
        <v>3740</v>
      </c>
      <c r="K7" s="2">
        <v>3735</v>
      </c>
      <c r="L7" s="2">
        <v>3735</v>
      </c>
      <c r="M7" s="2">
        <v>3704</v>
      </c>
      <c r="N7" s="2">
        <v>3737</v>
      </c>
      <c r="O7" s="2">
        <f t="shared" ref="O7:O15" si="1">AVERAGE(I7:N7)</f>
        <v>3727.5</v>
      </c>
      <c r="P7" s="2">
        <f t="shared" ref="P7:P15" si="2">STDEV(I7:N7)</f>
        <v>14.788509052639485</v>
      </c>
      <c r="Q7" s="2">
        <v>0</v>
      </c>
      <c r="R7" s="2">
        <f>LOG10(O$7/O7)</f>
        <v>0</v>
      </c>
      <c r="S7" s="10" t="s">
        <v>34</v>
      </c>
      <c r="T7" s="2">
        <v>439350</v>
      </c>
      <c r="U7" s="2">
        <v>433723</v>
      </c>
      <c r="V7" s="2">
        <v>437647</v>
      </c>
      <c r="W7" s="2">
        <v>437679</v>
      </c>
      <c r="X7" s="2">
        <v>230048</v>
      </c>
      <c r="Y7" s="2">
        <v>433959</v>
      </c>
      <c r="Z7" s="2">
        <f t="shared" ref="Z7:Z15" si="3">AVERAGE(T7:Y7)</f>
        <v>402067.66666666669</v>
      </c>
      <c r="AA7" s="2">
        <f t="shared" ref="AA7:AA14" si="4">STDEV(T7:Y7)</f>
        <v>84301.7335424763</v>
      </c>
      <c r="AB7" s="2">
        <v>0</v>
      </c>
      <c r="AC7" s="2">
        <f>LOG10(Z$7/Z7)</f>
        <v>0</v>
      </c>
      <c r="AD7" s="10" t="s">
        <v>38</v>
      </c>
      <c r="AE7" s="16">
        <f>(AC7-R7)/2.3</f>
        <v>0</v>
      </c>
      <c r="AG7" s="2">
        <v>0</v>
      </c>
    </row>
    <row r="8" spans="1:36" x14ac:dyDescent="0.3">
      <c r="A8" s="2">
        <v>2</v>
      </c>
      <c r="B8" s="2">
        <v>300</v>
      </c>
      <c r="C8" s="2">
        <f>25.4/B8*1000</f>
        <v>84.666666666666671</v>
      </c>
      <c r="D8" s="2">
        <v>72982</v>
      </c>
      <c r="E8" s="9">
        <v>73136</v>
      </c>
      <c r="F8" s="2">
        <f t="shared" si="0"/>
        <v>73059</v>
      </c>
      <c r="G8" s="2">
        <f t="shared" ref="G8:G15" si="5">LOG10(F$7/F8)</f>
        <v>0.55039250565056186</v>
      </c>
      <c r="H8" s="10" t="s">
        <v>34</v>
      </c>
      <c r="I8" s="11">
        <v>15</v>
      </c>
      <c r="J8" s="11">
        <v>7</v>
      </c>
      <c r="K8" s="11">
        <v>13</v>
      </c>
      <c r="L8" s="11">
        <v>14</v>
      </c>
      <c r="M8" s="11">
        <v>13</v>
      </c>
      <c r="N8" s="11">
        <v>16</v>
      </c>
      <c r="O8" s="2">
        <f t="shared" si="1"/>
        <v>13</v>
      </c>
      <c r="P8" s="2">
        <f t="shared" si="2"/>
        <v>3.1622776601683795</v>
      </c>
      <c r="Q8" s="2">
        <f>1/LN(10)*SQRT((P$7/O$7)^2 +(P8/O8)^2)</f>
        <v>0.10565710696590265</v>
      </c>
      <c r="R8" s="2">
        <f t="shared" ref="R8:R15" si="6">LOG10(O$7/O8)</f>
        <v>2.4574742998181955</v>
      </c>
      <c r="S8" s="7" t="s">
        <v>35</v>
      </c>
      <c r="T8" s="11">
        <v>22</v>
      </c>
      <c r="U8" s="11">
        <v>22</v>
      </c>
      <c r="V8" s="11">
        <v>23</v>
      </c>
      <c r="W8" s="11">
        <v>24</v>
      </c>
      <c r="X8" s="11">
        <v>23</v>
      </c>
      <c r="Y8" s="11">
        <v>26</v>
      </c>
      <c r="Z8" s="2">
        <f t="shared" si="3"/>
        <v>23.333333333333332</v>
      </c>
      <c r="AA8" s="2">
        <f t="shared" si="4"/>
        <v>1.505545305418162</v>
      </c>
      <c r="AB8" s="2">
        <f>1/LN(10)*SQRT((AA$7/Z$7)^2 +(AA8/Z8)^2)</f>
        <v>9.5272954343881638E-2</v>
      </c>
      <c r="AC8" s="2">
        <f t="shared" ref="AC8:AC15" si="7">LOG10(Z$7/Z8)</f>
        <v>4.2363223642747361</v>
      </c>
      <c r="AD8" s="10" t="s">
        <v>36</v>
      </c>
      <c r="AE8" s="16">
        <f t="shared" ref="AE8:AE15" si="8">(AC8-R8)/2.3</f>
        <v>0.77341220193762639</v>
      </c>
      <c r="AG8" s="2">
        <f>((0.1/B8*1000)^2 + (25.4/(B8/1000)^2*SQRT((A8 - 1)*0.005^2))^2)^(1/2)</f>
        <v>1.4499467848898269</v>
      </c>
    </row>
    <row r="9" spans="1:36" x14ac:dyDescent="0.3">
      <c r="A9" s="2">
        <v>3</v>
      </c>
      <c r="B9" s="2">
        <v>400</v>
      </c>
      <c r="C9" s="2">
        <f t="shared" ref="C9:C15" si="9">25.4/B9*1000</f>
        <v>63.5</v>
      </c>
      <c r="D9" s="9">
        <v>104122</v>
      </c>
      <c r="E9" s="2">
        <v>103961</v>
      </c>
      <c r="F9" s="2">
        <f t="shared" si="0"/>
        <v>104041.5</v>
      </c>
      <c r="G9" s="2">
        <f t="shared" si="5"/>
        <v>0.39685962419890386</v>
      </c>
      <c r="H9" s="10" t="s">
        <v>36</v>
      </c>
      <c r="I9" s="11">
        <v>18</v>
      </c>
      <c r="J9" s="11">
        <v>21</v>
      </c>
      <c r="K9" s="11">
        <v>17</v>
      </c>
      <c r="L9" s="11">
        <v>17</v>
      </c>
      <c r="M9" s="11">
        <v>15</v>
      </c>
      <c r="N9" s="11">
        <v>19</v>
      </c>
      <c r="O9">
        <f t="shared" si="1"/>
        <v>17.833333333333332</v>
      </c>
      <c r="P9" s="2">
        <f t="shared" si="2"/>
        <v>2.0412414523193116</v>
      </c>
      <c r="Q9" s="2">
        <f t="shared" ref="Q9:Q15" si="10">ABS(1/LN(10)*SQRT((P$7/O$7)^2 +(P9/O9)^2))</f>
        <v>4.9740126855076838E-2</v>
      </c>
      <c r="R9" s="2">
        <f t="shared" si="6"/>
        <v>2.3201851248234662</v>
      </c>
      <c r="S9" s="10" t="s">
        <v>36</v>
      </c>
      <c r="T9" s="11">
        <v>138</v>
      </c>
      <c r="U9" s="11">
        <v>136</v>
      </c>
      <c r="V9" s="11">
        <v>137</v>
      </c>
      <c r="W9" s="11">
        <v>136</v>
      </c>
      <c r="X9" s="11">
        <v>141</v>
      </c>
      <c r="Y9" s="11">
        <v>137</v>
      </c>
      <c r="Z9" s="2">
        <f t="shared" si="3"/>
        <v>137.5</v>
      </c>
      <c r="AA9" s="2">
        <f t="shared" si="4"/>
        <v>1.8708286933869707</v>
      </c>
      <c r="AB9" s="2">
        <f t="shared" ref="AB9:AB15" si="11">1/LN(10)*SQRT((AA$7/Z$7)^2 +(AA9/Z9)^2)</f>
        <v>9.1250270358374866E-2</v>
      </c>
      <c r="AC9" s="2">
        <f t="shared" si="7"/>
        <v>3.4659964514030488</v>
      </c>
      <c r="AD9" s="10" t="s">
        <v>36</v>
      </c>
      <c r="AE9" s="16">
        <f t="shared" si="8"/>
        <v>0.49817883764329685</v>
      </c>
      <c r="AG9" s="2">
        <f t="shared" ref="AG9:AG15" si="12">((0.1/B9*1000)^2 + (25.4/(B9/1000)^2*SQRT((A9 - 1)*0.005^2))^2)^(1/2)</f>
        <v>1.150033966889674</v>
      </c>
    </row>
    <row r="10" spans="1:36" x14ac:dyDescent="0.3">
      <c r="A10" s="2">
        <v>4</v>
      </c>
      <c r="B10" s="2">
        <v>500</v>
      </c>
      <c r="C10" s="2">
        <f t="shared" si="9"/>
        <v>50.8</v>
      </c>
      <c r="D10" s="2">
        <v>123761</v>
      </c>
      <c r="E10" s="2">
        <v>124047</v>
      </c>
      <c r="F10" s="2">
        <f t="shared" si="0"/>
        <v>123904</v>
      </c>
      <c r="G10" s="2">
        <f t="shared" si="5"/>
        <v>0.32098090217580799</v>
      </c>
      <c r="H10" s="10" t="s">
        <v>34</v>
      </c>
      <c r="I10" s="11">
        <v>30</v>
      </c>
      <c r="J10" s="11">
        <v>29</v>
      </c>
      <c r="K10" s="11">
        <v>29</v>
      </c>
      <c r="L10" s="11">
        <v>27</v>
      </c>
      <c r="M10" s="11">
        <v>27</v>
      </c>
      <c r="N10" s="11">
        <v>30</v>
      </c>
      <c r="O10" s="2">
        <f t="shared" si="1"/>
        <v>28.666666666666668</v>
      </c>
      <c r="P10" s="2">
        <f t="shared" si="2"/>
        <v>1.3662601021279464</v>
      </c>
      <c r="Q10" s="2">
        <f t="shared" si="10"/>
        <v>2.0770169009084946E-2</v>
      </c>
      <c r="R10" s="2">
        <f t="shared" si="6"/>
        <v>2.1140404556011267</v>
      </c>
      <c r="S10" s="10" t="s">
        <v>36</v>
      </c>
      <c r="T10" s="11">
        <v>335</v>
      </c>
      <c r="U10" s="11">
        <v>335</v>
      </c>
      <c r="V10" s="11">
        <v>336</v>
      </c>
      <c r="W10" s="11">
        <v>340</v>
      </c>
      <c r="X10" s="11">
        <v>331</v>
      </c>
      <c r="Y10" s="11">
        <v>333</v>
      </c>
      <c r="Z10" s="2">
        <f t="shared" si="3"/>
        <v>335</v>
      </c>
      <c r="AA10" s="2">
        <f t="shared" si="4"/>
        <v>3.03315017762062</v>
      </c>
      <c r="AB10" s="2">
        <f t="shared" si="11"/>
        <v>9.1143608313803817E-2</v>
      </c>
      <c r="AC10" s="2">
        <f t="shared" si="7"/>
        <v>3.0792543425324848</v>
      </c>
      <c r="AD10" s="10" t="s">
        <v>36</v>
      </c>
      <c r="AE10" s="16">
        <f t="shared" si="8"/>
        <v>0.41965821170928613</v>
      </c>
      <c r="AG10" s="2">
        <f t="shared" si="12"/>
        <v>0.90232588348112897</v>
      </c>
    </row>
    <row r="11" spans="1:36" x14ac:dyDescent="0.3">
      <c r="A11" s="2">
        <v>5</v>
      </c>
      <c r="B11" s="2">
        <v>600</v>
      </c>
      <c r="C11" s="2">
        <f>25.4/B11*1000</f>
        <v>42.333333333333336</v>
      </c>
      <c r="D11" s="2">
        <v>140993</v>
      </c>
      <c r="E11" s="2">
        <v>141065</v>
      </c>
      <c r="F11" s="2">
        <f t="shared" si="0"/>
        <v>141029</v>
      </c>
      <c r="G11" s="2">
        <f t="shared" si="5"/>
        <v>0.26475780268257976</v>
      </c>
      <c r="H11" s="10" t="s">
        <v>34</v>
      </c>
      <c r="I11" s="11">
        <v>42</v>
      </c>
      <c r="J11" s="11">
        <v>45</v>
      </c>
      <c r="K11" s="11">
        <v>45</v>
      </c>
      <c r="L11" s="11">
        <v>47</v>
      </c>
      <c r="M11" s="11">
        <v>45</v>
      </c>
      <c r="N11" s="11">
        <v>46</v>
      </c>
      <c r="O11" s="2">
        <f t="shared" si="1"/>
        <v>45</v>
      </c>
      <c r="P11" s="2">
        <f t="shared" si="2"/>
        <v>1.6733200530681511</v>
      </c>
      <c r="Q11" s="2">
        <f t="shared" si="10"/>
        <v>1.6240850608550888E-2</v>
      </c>
      <c r="R11" s="2">
        <f t="shared" si="6"/>
        <v>1.9182051383496885</v>
      </c>
      <c r="S11" s="10" t="s">
        <v>36</v>
      </c>
      <c r="T11" s="11">
        <v>921</v>
      </c>
      <c r="U11" s="11">
        <v>922</v>
      </c>
      <c r="V11" s="11">
        <v>921</v>
      </c>
      <c r="W11" s="11">
        <v>925</v>
      </c>
      <c r="X11" s="11">
        <v>925</v>
      </c>
      <c r="Y11" s="11">
        <v>925</v>
      </c>
      <c r="Z11" s="2">
        <f t="shared" si="3"/>
        <v>923.16666666666663</v>
      </c>
      <c r="AA11" s="2">
        <f t="shared" si="4"/>
        <v>2.0412414523193148</v>
      </c>
      <c r="AB11" s="2">
        <f t="shared" si="11"/>
        <v>9.1063809691504766E-2</v>
      </c>
      <c r="AC11" s="2">
        <f t="shared" si="7"/>
        <v>2.6390190348062901</v>
      </c>
      <c r="AD11" s="10" t="s">
        <v>36</v>
      </c>
      <c r="AE11" s="16">
        <f t="shared" si="8"/>
        <v>0.31339734628547894</v>
      </c>
      <c r="AG11" s="2">
        <f t="shared" si="12"/>
        <v>0.72497339244491343</v>
      </c>
    </row>
    <row r="12" spans="1:36" x14ac:dyDescent="0.3">
      <c r="A12" s="2">
        <v>6</v>
      </c>
      <c r="B12" s="2">
        <v>700</v>
      </c>
      <c r="C12" s="2">
        <f t="shared" si="9"/>
        <v>36.285714285714285</v>
      </c>
      <c r="D12" s="2">
        <v>155822</v>
      </c>
      <c r="E12" s="2">
        <v>155953</v>
      </c>
      <c r="F12" s="2">
        <f t="shared" si="0"/>
        <v>155887.5</v>
      </c>
      <c r="G12" s="2">
        <f t="shared" si="5"/>
        <v>0.22125493689813641</v>
      </c>
      <c r="H12" s="10" t="s">
        <v>34</v>
      </c>
      <c r="I12" s="11">
        <v>46</v>
      </c>
      <c r="J12" s="11">
        <v>45</v>
      </c>
      <c r="K12" s="11">
        <v>47</v>
      </c>
      <c r="L12" s="11">
        <v>45</v>
      </c>
      <c r="M12" s="11">
        <v>42</v>
      </c>
      <c r="N12" s="11">
        <v>44</v>
      </c>
      <c r="O12" s="2">
        <f t="shared" si="1"/>
        <v>44.833333333333336</v>
      </c>
      <c r="P12" s="2">
        <f t="shared" si="2"/>
        <v>1.7224014243685084</v>
      </c>
      <c r="Q12" s="2">
        <f t="shared" si="10"/>
        <v>1.6773403575342728E-2</v>
      </c>
      <c r="R12" s="2">
        <f t="shared" si="6"/>
        <v>1.9198166225062678</v>
      </c>
      <c r="S12" s="10" t="s">
        <v>36</v>
      </c>
      <c r="T12" s="11">
        <v>1921</v>
      </c>
      <c r="U12" s="11">
        <v>1923</v>
      </c>
      <c r="V12" s="11">
        <v>1933</v>
      </c>
      <c r="W12" s="11">
        <v>1934</v>
      </c>
      <c r="X12" s="11">
        <v>1927</v>
      </c>
      <c r="Y12" s="11">
        <v>1936</v>
      </c>
      <c r="Z12" s="2">
        <f t="shared" si="3"/>
        <v>1929</v>
      </c>
      <c r="AA12" s="2">
        <f t="shared" si="4"/>
        <v>6.2289646009589745</v>
      </c>
      <c r="AB12" s="2">
        <f t="shared" si="11"/>
        <v>9.106954477122807E-2</v>
      </c>
      <c r="AC12" s="2">
        <f t="shared" si="7"/>
        <v>2.3189669219254458</v>
      </c>
      <c r="AD12" s="10" t="s">
        <v>34</v>
      </c>
      <c r="AE12" s="16">
        <f t="shared" si="8"/>
        <v>0.17354360844312089</v>
      </c>
      <c r="AG12" s="2">
        <f t="shared" si="12"/>
        <v>0.59689952775214794</v>
      </c>
    </row>
    <row r="13" spans="1:36" x14ac:dyDescent="0.3">
      <c r="A13" s="2">
        <v>7</v>
      </c>
      <c r="B13" s="2">
        <v>800</v>
      </c>
      <c r="C13" s="2">
        <f t="shared" si="9"/>
        <v>31.75</v>
      </c>
      <c r="D13" s="2">
        <v>161975</v>
      </c>
      <c r="E13" s="2">
        <v>162053</v>
      </c>
      <c r="F13" s="2">
        <f t="shared" si="0"/>
        <v>162014</v>
      </c>
      <c r="G13" s="2">
        <f t="shared" si="5"/>
        <v>0.20451368458918953</v>
      </c>
      <c r="H13" s="10" t="s">
        <v>34</v>
      </c>
      <c r="I13" s="11">
        <v>67</v>
      </c>
      <c r="J13" s="11">
        <v>66</v>
      </c>
      <c r="K13" s="11">
        <v>85</v>
      </c>
      <c r="L13" s="11">
        <v>69</v>
      </c>
      <c r="M13" s="11">
        <v>65</v>
      </c>
      <c r="N13" s="11">
        <v>71</v>
      </c>
      <c r="O13" s="2">
        <f t="shared" si="1"/>
        <v>70.5</v>
      </c>
      <c r="P13" s="2">
        <f t="shared" si="2"/>
        <v>7.4229374239582544</v>
      </c>
      <c r="Q13" s="2">
        <f t="shared" si="10"/>
        <v>4.5759270251324008E-2</v>
      </c>
      <c r="R13" s="2">
        <f t="shared" si="6"/>
        <v>1.7232285351336334</v>
      </c>
      <c r="S13" s="10" t="s">
        <v>36</v>
      </c>
      <c r="T13" s="11">
        <v>3086</v>
      </c>
      <c r="U13" s="11">
        <v>3087</v>
      </c>
      <c r="V13" s="11">
        <v>3080</v>
      </c>
      <c r="W13" s="11">
        <v>3096</v>
      </c>
      <c r="X13" s="11">
        <v>3101</v>
      </c>
      <c r="Y13" s="11">
        <v>3097</v>
      </c>
      <c r="Z13" s="2">
        <f t="shared" si="3"/>
        <v>3091.1666666666665</v>
      </c>
      <c r="AA13" s="2">
        <f t="shared" si="4"/>
        <v>8.0353386155573219</v>
      </c>
      <c r="AB13" s="2">
        <f t="shared" si="11"/>
        <v>9.1065744230934512E-2</v>
      </c>
      <c r="AC13" s="2">
        <f t="shared" si="7"/>
        <v>2.1141767279863579</v>
      </c>
      <c r="AD13" s="10" t="s">
        <v>34</v>
      </c>
      <c r="AE13" s="16">
        <f t="shared" si="8"/>
        <v>0.16997747515335851</v>
      </c>
      <c r="AG13" s="2">
        <f t="shared" si="12"/>
        <v>0.50188609109787052</v>
      </c>
    </row>
    <row r="14" spans="1:36" x14ac:dyDescent="0.3">
      <c r="A14" s="2">
        <v>8</v>
      </c>
      <c r="B14" s="2">
        <v>900</v>
      </c>
      <c r="C14" s="2">
        <f t="shared" si="9"/>
        <v>28.222222222222221</v>
      </c>
      <c r="D14" s="2">
        <v>175102</v>
      </c>
      <c r="E14" s="2">
        <v>176339</v>
      </c>
      <c r="F14" s="2">
        <f t="shared" si="0"/>
        <v>175720.5</v>
      </c>
      <c r="G14" s="2">
        <f t="shared" si="5"/>
        <v>0.16924379878342635</v>
      </c>
      <c r="H14" s="10" t="s">
        <v>34</v>
      </c>
      <c r="I14" s="11">
        <v>89</v>
      </c>
      <c r="J14" s="11">
        <v>93</v>
      </c>
      <c r="K14" s="11">
        <v>89</v>
      </c>
      <c r="L14" s="11">
        <v>91</v>
      </c>
      <c r="M14" s="11">
        <v>91</v>
      </c>
      <c r="N14" s="11">
        <v>95</v>
      </c>
      <c r="O14" s="2">
        <f t="shared" si="1"/>
        <v>91.333333333333329</v>
      </c>
      <c r="P14" s="2">
        <f t="shared" si="2"/>
        <v>2.3380903889000244</v>
      </c>
      <c r="Q14" s="2">
        <f t="shared" si="10"/>
        <v>1.1250459061515556E-2</v>
      </c>
      <c r="R14" s="2">
        <f t="shared" si="6"/>
        <v>1.6107883440243067</v>
      </c>
      <c r="S14" s="10" t="s">
        <v>36</v>
      </c>
      <c r="T14" s="11">
        <v>5151</v>
      </c>
      <c r="U14" s="11">
        <v>5139</v>
      </c>
      <c r="V14" s="11">
        <v>5136</v>
      </c>
      <c r="W14" s="11">
        <v>5133</v>
      </c>
      <c r="X14" s="11">
        <v>5131</v>
      </c>
      <c r="Y14" s="11">
        <v>5125</v>
      </c>
      <c r="Z14" s="2">
        <f t="shared" si="3"/>
        <v>5135.833333333333</v>
      </c>
      <c r="AA14" s="2">
        <f t="shared" si="4"/>
        <v>8.8185410735941279</v>
      </c>
      <c r="AB14" s="2">
        <f t="shared" si="11"/>
        <v>9.1061799777621855E-2</v>
      </c>
      <c r="AC14" s="2">
        <f t="shared" si="7"/>
        <v>1.8936882278862797</v>
      </c>
      <c r="AD14" s="10" t="s">
        <v>36</v>
      </c>
      <c r="AE14" s="16">
        <f t="shared" si="8"/>
        <v>0.12299994950520564</v>
      </c>
      <c r="AG14" s="2">
        <f t="shared" si="12"/>
        <v>0.42945043801062077</v>
      </c>
    </row>
    <row r="15" spans="1:36" x14ac:dyDescent="0.3">
      <c r="A15" s="2">
        <v>9</v>
      </c>
      <c r="B15" s="2">
        <v>1000</v>
      </c>
      <c r="C15" s="2">
        <f t="shared" si="9"/>
        <v>25.4</v>
      </c>
      <c r="D15" s="2">
        <v>184054</v>
      </c>
      <c r="E15" s="2">
        <v>184166</v>
      </c>
      <c r="F15" s="2">
        <f t="shared" si="0"/>
        <v>184110</v>
      </c>
      <c r="G15" s="2">
        <f t="shared" si="5"/>
        <v>0.14898885112847576</v>
      </c>
      <c r="H15" s="10" t="s">
        <v>34</v>
      </c>
      <c r="I15" s="11">
        <v>119</v>
      </c>
      <c r="J15" s="11">
        <v>120</v>
      </c>
      <c r="K15" s="11">
        <v>124</v>
      </c>
      <c r="L15" s="11">
        <v>124</v>
      </c>
      <c r="M15" s="11">
        <v>122</v>
      </c>
      <c r="N15" s="11">
        <v>122</v>
      </c>
      <c r="O15" s="2">
        <f t="shared" si="1"/>
        <v>121.83333333333333</v>
      </c>
      <c r="P15" s="2">
        <f t="shared" si="2"/>
        <v>2.0412414523193148</v>
      </c>
      <c r="Q15" s="2">
        <f t="shared" si="10"/>
        <v>7.4775550333319816E-3</v>
      </c>
      <c r="R15" s="2">
        <f t="shared" si="6"/>
        <v>1.4856515255508154</v>
      </c>
      <c r="S15" s="10" t="s">
        <v>36</v>
      </c>
      <c r="T15" s="11">
        <v>6823</v>
      </c>
      <c r="U15" s="11">
        <v>6798</v>
      </c>
      <c r="V15" s="11">
        <v>6803</v>
      </c>
      <c r="W15" s="11">
        <v>6775</v>
      </c>
      <c r="X15" s="11">
        <v>6781</v>
      </c>
      <c r="Y15" s="11">
        <v>6790</v>
      </c>
      <c r="Z15" s="2">
        <f t="shared" si="3"/>
        <v>6795</v>
      </c>
      <c r="AA15" s="2">
        <f>STDEV(T15:Y15)</f>
        <v>17.193021840269964</v>
      </c>
      <c r="AB15" s="2">
        <f t="shared" si="11"/>
        <v>9.1065376594790956E-2</v>
      </c>
      <c r="AC15" s="2">
        <f t="shared" si="7"/>
        <v>1.7721096885008172</v>
      </c>
      <c r="AD15" s="10" t="s">
        <v>36</v>
      </c>
      <c r="AE15" s="16">
        <f t="shared" si="8"/>
        <v>0.12454702736956602</v>
      </c>
      <c r="AG15" s="2">
        <f t="shared" si="12"/>
        <v>0.37286995051894434</v>
      </c>
    </row>
    <row r="16" spans="1:36" x14ac:dyDescent="0.3">
      <c r="AG16" t="s">
        <v>28</v>
      </c>
    </row>
  </sheetData>
  <mergeCells count="11">
    <mergeCell ref="T4:AD4"/>
    <mergeCell ref="B1:AD1"/>
    <mergeCell ref="AG1:AJ1"/>
    <mergeCell ref="A2:A5"/>
    <mergeCell ref="B2:B5"/>
    <mergeCell ref="C2:C5"/>
    <mergeCell ref="D2:AD2"/>
    <mergeCell ref="D3:H3"/>
    <mergeCell ref="I3:AD3"/>
    <mergeCell ref="D4:H4"/>
    <mergeCell ref="I4:S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2018-06-05T16:12:43Z</dcterms:created>
  <dcterms:modified xsi:type="dcterms:W3CDTF">2018-07-04T14:13:02Z</dcterms:modified>
</cp:coreProperties>
</file>