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3"/>
    <sheet state="visible" name="Задание 2" sheetId="2" r:id="rId4"/>
  </sheets>
  <definedNames/>
  <calcPr/>
</workbook>
</file>

<file path=xl/sharedStrings.xml><?xml version="1.0" encoding="utf-8"?>
<sst xmlns="http://schemas.openxmlformats.org/spreadsheetml/2006/main" count="49" uniqueCount="37">
  <si>
    <t>x max</t>
  </si>
  <si>
    <t>№</t>
  </si>
  <si>
    <t>Группы предприятий по объёму выработанной продукции, млн. руб.</t>
  </si>
  <si>
    <t>Число предприятий</t>
  </si>
  <si>
    <t>Объем продукции, млн. руб.</t>
  </si>
  <si>
    <t>Фонд заработной платы, млн. руб.</t>
  </si>
  <si>
    <t>x min</t>
  </si>
  <si>
    <t>Всего</t>
  </si>
  <si>
    <t>Среднее</t>
  </si>
  <si>
    <t>h</t>
  </si>
  <si>
    <t>106,5 - 205,4</t>
  </si>
  <si>
    <t>205,4 - 304,3</t>
  </si>
  <si>
    <t>нижняя граница</t>
  </si>
  <si>
    <t>304,3 - 403,2</t>
  </si>
  <si>
    <t>верхняя граница</t>
  </si>
  <si>
    <t>Вывод: имеется прямая зависимость между объёмом выработанной продукции и фондом заработной платы. Таким образом рост объёма выработанной продукции в 374,47/146,3 = 2,56 раз приводит к увеличению фонда заработной платы в 52,63/23,98 = 2,19 раза. Из этого следует, что можно сделать предположение о пропорциональном увеличении фонда заработной платы в зависимости от роста объёма продукции</t>
  </si>
  <si>
    <t>Год</t>
  </si>
  <si>
    <t>Валовой сбор, тыс. т.</t>
  </si>
  <si>
    <t>t</t>
  </si>
  <si>
    <r>
      <rPr>
        <rFont val="Calibri"/>
        <color rgb="FF000000"/>
        <sz val="12.0"/>
      </rPr>
      <t>y</t>
    </r>
    <r>
      <rPr>
        <rFont val="Calibri"/>
        <color rgb="FF000000"/>
        <sz val="9.0"/>
      </rPr>
      <t>t</t>
    </r>
  </si>
  <si>
    <r>
      <rPr>
        <rFont val="Calibri"/>
        <color rgb="FF000000"/>
        <sz val="12.0"/>
      </rPr>
      <t>y</t>
    </r>
    <r>
      <rPr>
        <rFont val="Calibri"/>
        <color rgb="FF000000"/>
        <sz val="9.0"/>
      </rPr>
      <t>t-1</t>
    </r>
  </si>
  <si>
    <r>
      <rPr>
        <rFont val="Calibri"/>
        <color rgb="FF000000"/>
        <sz val="12.0"/>
      </rPr>
      <t>y</t>
    </r>
    <r>
      <rPr>
        <rFont val="Calibri"/>
        <color rgb="FF000000"/>
        <sz val="9.0"/>
      </rPr>
      <t>t</t>
    </r>
    <r>
      <rPr>
        <rFont val="Calibri"/>
        <color rgb="FF000000"/>
        <sz val="12.0"/>
      </rPr>
      <t xml:space="preserve"> - y</t>
    </r>
    <r>
      <rPr>
        <rFont val="Calibri"/>
        <color rgb="FF000000"/>
        <sz val="9.0"/>
      </rPr>
      <t>1(ср)</t>
    </r>
  </si>
  <si>
    <r>
      <rPr>
        <rFont val="Calibri"/>
        <color rgb="FF000000"/>
        <sz val="12.0"/>
      </rPr>
      <t>y</t>
    </r>
    <r>
      <rPr>
        <rFont val="Calibri"/>
        <color rgb="FF000000"/>
        <sz val="9.0"/>
      </rPr>
      <t>t-1</t>
    </r>
    <r>
      <rPr>
        <rFont val="Calibri"/>
        <color rgb="FF000000"/>
        <sz val="12.0"/>
      </rPr>
      <t xml:space="preserve"> - y</t>
    </r>
    <r>
      <rPr>
        <rFont val="Calibri"/>
        <color rgb="FF000000"/>
        <sz val="9.0"/>
      </rPr>
      <t>2(cp)</t>
    </r>
  </si>
  <si>
    <r>
      <rPr>
        <rFont val="Calibri"/>
        <color rgb="FF000000"/>
        <sz val="12.0"/>
      </rPr>
      <t>(y</t>
    </r>
    <r>
      <rPr>
        <rFont val="Calibri"/>
        <color rgb="FF000000"/>
        <sz val="9.0"/>
      </rPr>
      <t>t</t>
    </r>
    <r>
      <rPr>
        <rFont val="Calibri"/>
        <color rgb="FF000000"/>
        <sz val="12.0"/>
      </rPr>
      <t xml:space="preserve"> - y</t>
    </r>
    <r>
      <rPr>
        <rFont val="Calibri"/>
        <color rgb="FF000000"/>
        <sz val="9.0"/>
      </rPr>
      <t>1(cp)</t>
    </r>
    <r>
      <rPr>
        <rFont val="Calibri"/>
        <color rgb="FF000000"/>
        <sz val="12.0"/>
      </rPr>
      <t>)*(y</t>
    </r>
    <r>
      <rPr>
        <rFont val="Calibri"/>
        <color rgb="FF000000"/>
        <sz val="9.0"/>
      </rPr>
      <t>t-1</t>
    </r>
    <r>
      <rPr>
        <rFont val="Calibri"/>
        <color rgb="FF000000"/>
        <sz val="12.0"/>
      </rPr>
      <t xml:space="preserve"> - y</t>
    </r>
    <r>
      <rPr>
        <rFont val="Calibri"/>
        <color rgb="FF000000"/>
        <sz val="9.0"/>
      </rPr>
      <t>2(cp)</t>
    </r>
    <r>
      <rPr>
        <rFont val="Calibri"/>
        <color rgb="FF000000"/>
        <sz val="12.0"/>
      </rPr>
      <t>)</t>
    </r>
  </si>
  <si>
    <r>
      <rPr>
        <rFont val="Calibri"/>
        <color rgb="FF000000"/>
        <sz val="12.0"/>
      </rPr>
      <t>(y</t>
    </r>
    <r>
      <rPr>
        <rFont val="Calibri"/>
        <color rgb="FF000000"/>
        <sz val="9.0"/>
      </rPr>
      <t>t</t>
    </r>
    <r>
      <rPr>
        <rFont val="Calibri"/>
        <color rgb="FF000000"/>
        <sz val="12.0"/>
      </rPr>
      <t xml:space="preserve"> - y</t>
    </r>
    <r>
      <rPr>
        <rFont val="Calibri"/>
        <color rgb="FF000000"/>
        <sz val="9.0"/>
      </rPr>
      <t>1(cp)</t>
    </r>
    <r>
      <rPr>
        <rFont val="Calibri"/>
        <color rgb="FF000000"/>
        <sz val="12.0"/>
      </rPr>
      <t>)^2</t>
    </r>
  </si>
  <si>
    <r>
      <rPr>
        <rFont val="Calibri"/>
        <color rgb="FF000000"/>
        <sz val="12.0"/>
      </rPr>
      <t>(y</t>
    </r>
    <r>
      <rPr>
        <rFont val="Calibri"/>
        <color rgb="FF000000"/>
        <sz val="9.0"/>
      </rPr>
      <t>t-1</t>
    </r>
    <r>
      <rPr>
        <rFont val="Calibri"/>
        <color rgb="FF000000"/>
        <sz val="12.0"/>
      </rPr>
      <t xml:space="preserve"> - y</t>
    </r>
    <r>
      <rPr>
        <rFont val="Calibri"/>
        <color rgb="FF000000"/>
        <sz val="9.0"/>
      </rPr>
      <t>2(cp)</t>
    </r>
    <r>
      <rPr>
        <rFont val="Calibri"/>
        <color rgb="FF000000"/>
        <sz val="12.0"/>
      </rPr>
      <t>)^2</t>
    </r>
  </si>
  <si>
    <t>-</t>
  </si>
  <si>
    <t>Сумма</t>
  </si>
  <si>
    <t>y</t>
  </si>
  <si>
    <t>Yt</t>
  </si>
  <si>
    <t>t^2</t>
  </si>
  <si>
    <r>
      <rPr>
        <rFont val="Calibri"/>
        <color rgb="FF000000"/>
        <sz val="12.0"/>
      </rPr>
      <t>y</t>
    </r>
    <r>
      <rPr>
        <rFont val="Calibri"/>
        <color rgb="FF000000"/>
        <sz val="9.0"/>
      </rPr>
      <t>t</t>
    </r>
  </si>
  <si>
    <t>Среднее значение</t>
  </si>
  <si>
    <t>b</t>
  </si>
  <si>
    <t>a</t>
  </si>
  <si>
    <r>
      <rPr>
        <rFont val="Calibri"/>
        <color rgb="FF000000"/>
        <sz val="12.0"/>
      </rPr>
      <t>y</t>
    </r>
    <r>
      <rPr>
        <rFont val="Calibri"/>
        <color rgb="FF000000"/>
        <sz val="9.0"/>
      </rPr>
      <t>t</t>
    </r>
    <r>
      <rPr>
        <rFont val="Calibri"/>
        <color rgb="FF000000"/>
        <sz val="12.0"/>
      </rPr>
      <t>=226,917 - 10,85t</t>
    </r>
  </si>
  <si>
    <t>Вывод: в среднем ежегодно валовой сбор винограда во всех категориях хозяйств с 1992 год по 2000 год снижался на 10,85 тыс. тонн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</si>
</sst>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2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0" fillId="0" fontId="1" numFmtId="0" xfId="0" applyFont="1"/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2" numFmtId="0" xfId="0" applyBorder="1" applyFont="1"/>
    <xf borderId="1" fillId="3" fontId="1" numFmtId="0" xfId="0" applyAlignment="1" applyBorder="1" applyFont="1">
      <alignment horizontal="right"/>
    </xf>
    <xf borderId="1" fillId="4" fontId="1" numFmtId="0" xfId="0" applyBorder="1" applyFill="1" applyFont="1"/>
    <xf borderId="6" fillId="3" fontId="1" numFmtId="0" xfId="0" applyAlignment="1" applyBorder="1" applyFont="1">
      <alignment horizontal="left" shrinkToFit="0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rPr b="1" i="0" sz="1600">
                <a:solidFill>
                  <a:srgbClr val="F2F2F2"/>
                </a:solidFill>
                <a:latin typeface="Calibri"/>
              </a:rPr>
              <a:t>Вариационный ряд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'Задание 2'!$B$1:$J$1</c:f>
            </c:strRef>
          </c:cat>
          <c:val>
            <c:numRef>
              <c:f>'Задание 2'!$B$2:$J$2</c:f>
              <c:numCache/>
            </c:numRef>
          </c:val>
          <c:smooth val="0"/>
        </c:ser>
        <c:axId val="846805200"/>
        <c:axId val="2130403053"/>
      </c:lineChart>
      <c:catAx>
        <c:axId val="84680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Calibri"/>
              </a:defRPr>
            </a:pPr>
          </a:p>
        </c:txPr>
        <c:crossAx val="2130403053"/>
      </c:catAx>
      <c:valAx>
        <c:axId val="2130403053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Calibri"/>
              </a:defRPr>
            </a:pPr>
          </a:p>
        </c:txPr>
        <c:crossAx val="846805200"/>
      </c:valAx>
      <c:spPr>
        <a:solidFill>
          <a:srgbClr val="FFFFFF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171450</xdr:rowOff>
    </xdr:from>
    <xdr:ext cx="4343400" cy="2686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6" width="8.86"/>
    <col customWidth="1" min="7" max="7" width="22.57"/>
    <col customWidth="1" min="8" max="8" width="13.43"/>
    <col customWidth="1" min="9" max="12" width="8.86"/>
    <col customWidth="1" min="13" max="26" width="8.71"/>
  </cols>
  <sheetData>
    <row r="1" ht="48.0" customHeight="1">
      <c r="A1" s="1" t="s">
        <v>0</v>
      </c>
      <c r="B1" s="2">
        <v>403.2</v>
      </c>
      <c r="C1" s="3"/>
      <c r="D1" s="3"/>
      <c r="E1" s="3"/>
      <c r="F1" s="4" t="s">
        <v>1</v>
      </c>
      <c r="G1" s="5" t="s">
        <v>2</v>
      </c>
      <c r="H1" s="5" t="s">
        <v>3</v>
      </c>
      <c r="I1" s="6" t="s">
        <v>4</v>
      </c>
      <c r="J1" s="7"/>
      <c r="K1" s="6" t="s">
        <v>5</v>
      </c>
      <c r="L1" s="7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6.0" customHeight="1">
      <c r="A2" s="1" t="s">
        <v>6</v>
      </c>
      <c r="B2" s="2">
        <v>106.5</v>
      </c>
      <c r="C2" s="3"/>
      <c r="D2" s="3"/>
      <c r="E2" s="3"/>
      <c r="F2" s="8"/>
      <c r="G2" s="8"/>
      <c r="H2" s="8"/>
      <c r="I2" s="1" t="s">
        <v>7</v>
      </c>
      <c r="J2" s="1" t="s">
        <v>8</v>
      </c>
      <c r="K2" s="1" t="s">
        <v>7</v>
      </c>
      <c r="L2" s="1" t="s">
        <v>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</v>
      </c>
      <c r="B3" s="2">
        <f>($B$1-$B$2)/3</f>
        <v>98.9</v>
      </c>
      <c r="C3" s="3"/>
      <c r="D3" s="3"/>
      <c r="E3" s="3"/>
      <c r="F3" s="1">
        <v>1.0</v>
      </c>
      <c r="G3" s="9" t="s">
        <v>10</v>
      </c>
      <c r="H3" s="2">
        <v>10.0</v>
      </c>
      <c r="I3" s="2">
        <f>124.8+190.7+185+115+106.5+110+187.5+140.8+167.3+135.4</f>
        <v>1463</v>
      </c>
      <c r="J3" s="2">
        <f t="shared" ref="J3:J5" si="1">$I3/$H3</f>
        <v>146.3</v>
      </c>
      <c r="K3" s="2">
        <f>17.2+17.7+19.6+19.8+31.3+31.4+30.7+23.2+27+21.9</f>
        <v>239.8</v>
      </c>
      <c r="L3" s="2">
        <f t="shared" ref="L3:L5" si="2">$K3/$H3</f>
        <v>23.98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</v>
      </c>
      <c r="B4" s="2">
        <v>1.0</v>
      </c>
      <c r="C4" s="2">
        <v>2.0</v>
      </c>
      <c r="D4" s="2">
        <v>3.0</v>
      </c>
      <c r="E4" s="3"/>
      <c r="F4" s="1">
        <v>2.0</v>
      </c>
      <c r="G4" s="9" t="s">
        <v>11</v>
      </c>
      <c r="H4" s="2">
        <v>3.0</v>
      </c>
      <c r="I4" s="2">
        <f>256+256.3+208.2</f>
        <v>720.5</v>
      </c>
      <c r="J4" s="2">
        <f t="shared" si="1"/>
        <v>240.1666667</v>
      </c>
      <c r="K4" s="2">
        <f>38.4+40.9+32.2</f>
        <v>111.5</v>
      </c>
      <c r="L4" s="2">
        <f t="shared" si="2"/>
        <v>37.16666667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12</v>
      </c>
      <c r="B5" s="2">
        <v>106.5</v>
      </c>
      <c r="C5" s="2">
        <f t="shared" ref="C5:D5" si="3">B$6</f>
        <v>205.4</v>
      </c>
      <c r="D5" s="2">
        <f t="shared" si="3"/>
        <v>304.3</v>
      </c>
      <c r="E5" s="3"/>
      <c r="F5" s="1">
        <v>3.0</v>
      </c>
      <c r="G5" s="9" t="s">
        <v>13</v>
      </c>
      <c r="H5" s="2">
        <v>3.0</v>
      </c>
      <c r="I5" s="2">
        <f>403.2+350+370.2</f>
        <v>1123.4</v>
      </c>
      <c r="J5" s="2">
        <f t="shared" si="1"/>
        <v>374.4666667</v>
      </c>
      <c r="K5" s="2">
        <f>56.4+49.7+51.8</f>
        <v>157.9</v>
      </c>
      <c r="L5" s="2">
        <f t="shared" si="2"/>
        <v>52.63333333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14</v>
      </c>
      <c r="B6" s="2">
        <f t="shared" ref="B6:D6" si="4">B$5+$B$3</f>
        <v>205.4</v>
      </c>
      <c r="C6" s="2">
        <f t="shared" si="4"/>
        <v>304.3</v>
      </c>
      <c r="D6" s="2">
        <f t="shared" si="4"/>
        <v>403.2</v>
      </c>
      <c r="E6" s="3"/>
      <c r="F6" s="1" t="s">
        <v>7</v>
      </c>
      <c r="G6" s="10"/>
      <c r="H6" s="2">
        <f t="shared" ref="H6:L6" si="5">SUM(H3:H5)</f>
        <v>16</v>
      </c>
      <c r="I6" s="2">
        <f t="shared" si="5"/>
        <v>3306.9</v>
      </c>
      <c r="J6" s="2">
        <f t="shared" si="5"/>
        <v>760.9333333</v>
      </c>
      <c r="K6" s="2">
        <f t="shared" si="5"/>
        <v>509.2</v>
      </c>
      <c r="L6" s="2">
        <f t="shared" si="5"/>
        <v>113.78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1" t="s">
        <v>15</v>
      </c>
      <c r="B8" s="12"/>
      <c r="C8" s="12"/>
      <c r="D8" s="12"/>
      <c r="E8" s="12"/>
      <c r="F8" s="12"/>
      <c r="G8" s="12"/>
      <c r="H8" s="1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4"/>
      <c r="H9" s="1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/>
      <c r="H10" s="1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/>
      <c r="H11" s="1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6"/>
      <c r="B12" s="17"/>
      <c r="C12" s="17"/>
      <c r="D12" s="17"/>
      <c r="E12" s="17"/>
      <c r="F12" s="17"/>
      <c r="G12" s="17"/>
      <c r="H12" s="1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F1:F2"/>
    <mergeCell ref="G1:G2"/>
    <mergeCell ref="H1:H2"/>
    <mergeCell ref="I1:J1"/>
    <mergeCell ref="K1:L1"/>
    <mergeCell ref="A8:H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8.86"/>
    <col customWidth="1" min="4" max="5" width="11.29"/>
    <col customWidth="1" min="6" max="6" width="21.0"/>
    <col customWidth="1" min="7" max="7" width="14.29"/>
    <col customWidth="1" min="8" max="8" width="13.86"/>
    <col customWidth="1" min="9" max="10" width="8.86"/>
    <col customWidth="1" min="11" max="26" width="8.71"/>
  </cols>
  <sheetData>
    <row r="1">
      <c r="A1" s="1" t="s">
        <v>16</v>
      </c>
      <c r="B1" s="2">
        <v>1992.0</v>
      </c>
      <c r="C1" s="2">
        <v>1993.0</v>
      </c>
      <c r="D1" s="2">
        <v>1994.0</v>
      </c>
      <c r="E1" s="2">
        <v>1995.0</v>
      </c>
      <c r="F1" s="2">
        <v>1996.0</v>
      </c>
      <c r="G1" s="2">
        <v>1997.0</v>
      </c>
      <c r="H1" s="2">
        <v>1998.0</v>
      </c>
      <c r="I1" s="2">
        <v>1999.0</v>
      </c>
      <c r="J1" s="2">
        <v>2000.0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19" t="s">
        <v>17</v>
      </c>
      <c r="B2" s="2">
        <v>246.0</v>
      </c>
      <c r="C2" s="2">
        <v>229.0</v>
      </c>
      <c r="D2" s="2">
        <v>152.0</v>
      </c>
      <c r="E2" s="2">
        <v>155.0</v>
      </c>
      <c r="F2" s="2">
        <v>190.0</v>
      </c>
      <c r="G2" s="2">
        <v>160.0</v>
      </c>
      <c r="H2" s="2">
        <v>107.0</v>
      </c>
      <c r="I2" s="2">
        <v>155.0</v>
      </c>
      <c r="J2" s="2">
        <v>160.0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18</v>
      </c>
      <c r="B19" s="20" t="s">
        <v>19</v>
      </c>
      <c r="C19" s="20" t="s">
        <v>20</v>
      </c>
      <c r="D19" s="20" t="s">
        <v>21</v>
      </c>
      <c r="E19" s="20" t="s">
        <v>22</v>
      </c>
      <c r="F19" s="20" t="s">
        <v>23</v>
      </c>
      <c r="G19" s="20" t="s">
        <v>24</v>
      </c>
      <c r="H19" s="20" t="s">
        <v>25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0">
        <v>1.0</v>
      </c>
      <c r="B20" s="2">
        <f>B$2</f>
        <v>246</v>
      </c>
      <c r="C20" s="21" t="s">
        <v>26</v>
      </c>
      <c r="D20" s="21" t="s">
        <v>26</v>
      </c>
      <c r="E20" s="21" t="s">
        <v>26</v>
      </c>
      <c r="F20" s="21" t="s">
        <v>26</v>
      </c>
      <c r="G20" s="21" t="s">
        <v>26</v>
      </c>
      <c r="H20" s="21" t="s">
        <v>26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0">
        <v>2.0</v>
      </c>
      <c r="B21" s="2">
        <f>C$2</f>
        <v>229</v>
      </c>
      <c r="C21" s="2">
        <f t="shared" ref="C21:C28" si="1">$B20</f>
        <v>246</v>
      </c>
      <c r="D21" s="2">
        <f t="shared" ref="D21:D28" si="2">$B21-(($B$29-$B$20)/8)</f>
        <v>65.5</v>
      </c>
      <c r="E21" s="2">
        <f t="shared" ref="E21:E28" si="3">$C21-($C$29/8)</f>
        <v>71.75</v>
      </c>
      <c r="F21" s="2">
        <f t="shared" ref="F21:F28" si="4">$D21*$E21</f>
        <v>4699.625</v>
      </c>
      <c r="G21" s="2">
        <f t="shared" ref="G21:G28" si="5">$D21*$D21</f>
        <v>4290.25</v>
      </c>
      <c r="H21" s="2">
        <f t="shared" ref="H21:H28" si="6">$E21*$E21</f>
        <v>5148.0625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0">
        <v>3.0</v>
      </c>
      <c r="B22" s="2">
        <f>D$2</f>
        <v>152</v>
      </c>
      <c r="C22" s="2">
        <f t="shared" si="1"/>
        <v>229</v>
      </c>
      <c r="D22" s="2">
        <f t="shared" si="2"/>
        <v>-11.5</v>
      </c>
      <c r="E22" s="2">
        <f t="shared" si="3"/>
        <v>54.75</v>
      </c>
      <c r="F22" s="2">
        <f t="shared" si="4"/>
        <v>-629.625</v>
      </c>
      <c r="G22" s="2">
        <f t="shared" si="5"/>
        <v>132.25</v>
      </c>
      <c r="H22" s="2">
        <f t="shared" si="6"/>
        <v>2997.5625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0">
        <v>4.0</v>
      </c>
      <c r="B23" s="2">
        <f>E$2</f>
        <v>155</v>
      </c>
      <c r="C23" s="2">
        <f t="shared" si="1"/>
        <v>152</v>
      </c>
      <c r="D23" s="2">
        <f t="shared" si="2"/>
        <v>-8.5</v>
      </c>
      <c r="E23" s="2">
        <f t="shared" si="3"/>
        <v>-22.25</v>
      </c>
      <c r="F23" s="2">
        <f t="shared" si="4"/>
        <v>189.125</v>
      </c>
      <c r="G23" s="2">
        <f t="shared" si="5"/>
        <v>72.25</v>
      </c>
      <c r="H23" s="2">
        <f t="shared" si="6"/>
        <v>495.0625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0">
        <v>5.0</v>
      </c>
      <c r="B24" s="2">
        <f>F$2</f>
        <v>190</v>
      </c>
      <c r="C24" s="2">
        <f t="shared" si="1"/>
        <v>155</v>
      </c>
      <c r="D24" s="2">
        <f t="shared" si="2"/>
        <v>26.5</v>
      </c>
      <c r="E24" s="2">
        <f t="shared" si="3"/>
        <v>-19.25</v>
      </c>
      <c r="F24" s="2">
        <f t="shared" si="4"/>
        <v>-510.125</v>
      </c>
      <c r="G24" s="2">
        <f t="shared" si="5"/>
        <v>702.25</v>
      </c>
      <c r="H24" s="2">
        <f t="shared" si="6"/>
        <v>370.5625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>
        <v>6.0</v>
      </c>
      <c r="B25" s="2">
        <f>G$2</f>
        <v>160</v>
      </c>
      <c r="C25" s="2">
        <f t="shared" si="1"/>
        <v>190</v>
      </c>
      <c r="D25" s="2">
        <f t="shared" si="2"/>
        <v>-3.5</v>
      </c>
      <c r="E25" s="2">
        <f t="shared" si="3"/>
        <v>15.75</v>
      </c>
      <c r="F25" s="2">
        <f t="shared" si="4"/>
        <v>-55.125</v>
      </c>
      <c r="G25" s="2">
        <f t="shared" si="5"/>
        <v>12.25</v>
      </c>
      <c r="H25" s="2">
        <f t="shared" si="6"/>
        <v>248.0625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0">
        <v>7.0</v>
      </c>
      <c r="B26" s="2">
        <f>H$2</f>
        <v>107</v>
      </c>
      <c r="C26" s="2">
        <f t="shared" si="1"/>
        <v>160</v>
      </c>
      <c r="D26" s="2">
        <f t="shared" si="2"/>
        <v>-56.5</v>
      </c>
      <c r="E26" s="2">
        <f t="shared" si="3"/>
        <v>-14.25</v>
      </c>
      <c r="F26" s="2">
        <f t="shared" si="4"/>
        <v>805.125</v>
      </c>
      <c r="G26" s="2">
        <f t="shared" si="5"/>
        <v>3192.25</v>
      </c>
      <c r="H26" s="2">
        <f t="shared" si="6"/>
        <v>203.0625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0">
        <v>8.0</v>
      </c>
      <c r="B27" s="2">
        <f>I$2</f>
        <v>155</v>
      </c>
      <c r="C27" s="2">
        <f t="shared" si="1"/>
        <v>107</v>
      </c>
      <c r="D27" s="2">
        <f t="shared" si="2"/>
        <v>-8.5</v>
      </c>
      <c r="E27" s="2">
        <f t="shared" si="3"/>
        <v>-67.25</v>
      </c>
      <c r="F27" s="2">
        <f t="shared" si="4"/>
        <v>571.625</v>
      </c>
      <c r="G27" s="2">
        <f t="shared" si="5"/>
        <v>72.25</v>
      </c>
      <c r="H27" s="2">
        <f t="shared" si="6"/>
        <v>4522.5625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0">
        <v>9.0</v>
      </c>
      <c r="B28" s="2">
        <f>J$2</f>
        <v>160</v>
      </c>
      <c r="C28" s="2">
        <f t="shared" si="1"/>
        <v>155</v>
      </c>
      <c r="D28" s="2">
        <f t="shared" si="2"/>
        <v>-3.5</v>
      </c>
      <c r="E28" s="2">
        <f t="shared" si="3"/>
        <v>-19.25</v>
      </c>
      <c r="F28" s="2">
        <f t="shared" si="4"/>
        <v>67.375</v>
      </c>
      <c r="G28" s="2">
        <f t="shared" si="5"/>
        <v>12.25</v>
      </c>
      <c r="H28" s="2">
        <f t="shared" si="6"/>
        <v>370.5625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0" t="s">
        <v>27</v>
      </c>
      <c r="B29" s="2">
        <f>SUM(B20:B28)</f>
        <v>1554</v>
      </c>
      <c r="C29" s="2">
        <f>SUM(C21:C28)</f>
        <v>1394</v>
      </c>
      <c r="D29" s="10"/>
      <c r="E29" s="10"/>
      <c r="F29" s="2">
        <f t="shared" ref="F29:H29" si="7">SUM(F21:F28)</f>
        <v>5138</v>
      </c>
      <c r="G29" s="2">
        <f t="shared" si="7"/>
        <v>8486</v>
      </c>
      <c r="H29" s="2">
        <f t="shared" si="7"/>
        <v>14355.5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0" t="s">
        <v>1</v>
      </c>
      <c r="B31" s="20" t="s">
        <v>28</v>
      </c>
      <c r="C31" s="20" t="s">
        <v>18</v>
      </c>
      <c r="D31" s="20" t="s">
        <v>29</v>
      </c>
      <c r="E31" s="20" t="s">
        <v>30</v>
      </c>
      <c r="F31" s="20" t="s">
        <v>31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0">
        <v>1.0</v>
      </c>
      <c r="B32" s="2">
        <f t="shared" ref="B32:B41" si="8">$B20</f>
        <v>246</v>
      </c>
      <c r="C32" s="2">
        <f t="shared" ref="C32:C40" si="9">$A32</f>
        <v>1</v>
      </c>
      <c r="D32" s="2">
        <f t="shared" ref="D32:D40" si="10">$B32*$C32</f>
        <v>246</v>
      </c>
      <c r="E32" s="2">
        <f t="shared" ref="E32:E40" si="11">$C32*$C32</f>
        <v>1</v>
      </c>
      <c r="F32" s="2">
        <v>216.1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0">
        <v>2.0</v>
      </c>
      <c r="B33" s="2">
        <f t="shared" si="8"/>
        <v>229</v>
      </c>
      <c r="C33" s="2">
        <f t="shared" si="9"/>
        <v>2</v>
      </c>
      <c r="D33" s="2">
        <f t="shared" si="10"/>
        <v>458</v>
      </c>
      <c r="E33" s="2">
        <f t="shared" si="11"/>
        <v>4</v>
      </c>
      <c r="F33" s="2">
        <v>205.2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0">
        <v>3.0</v>
      </c>
      <c r="B34" s="2">
        <f t="shared" si="8"/>
        <v>152</v>
      </c>
      <c r="C34" s="2">
        <f t="shared" si="9"/>
        <v>3</v>
      </c>
      <c r="D34" s="2">
        <f t="shared" si="10"/>
        <v>456</v>
      </c>
      <c r="E34" s="2">
        <f t="shared" si="11"/>
        <v>9</v>
      </c>
      <c r="F34" s="2">
        <v>194.4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0">
        <v>4.0</v>
      </c>
      <c r="B35" s="2">
        <f t="shared" si="8"/>
        <v>155</v>
      </c>
      <c r="C35" s="2">
        <f t="shared" si="9"/>
        <v>4</v>
      </c>
      <c r="D35" s="2">
        <f t="shared" si="10"/>
        <v>620</v>
      </c>
      <c r="E35" s="2">
        <f t="shared" si="11"/>
        <v>16</v>
      </c>
      <c r="F35" s="2">
        <v>183.5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0">
        <v>5.0</v>
      </c>
      <c r="B36" s="2">
        <f t="shared" si="8"/>
        <v>190</v>
      </c>
      <c r="C36" s="2">
        <f t="shared" si="9"/>
        <v>5</v>
      </c>
      <c r="D36" s="2">
        <f t="shared" si="10"/>
        <v>950</v>
      </c>
      <c r="E36" s="2">
        <f t="shared" si="11"/>
        <v>25</v>
      </c>
      <c r="F36" s="2">
        <v>172.7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0">
        <v>6.0</v>
      </c>
      <c r="B37" s="2">
        <f t="shared" si="8"/>
        <v>160</v>
      </c>
      <c r="C37" s="2">
        <f t="shared" si="9"/>
        <v>6</v>
      </c>
      <c r="D37" s="2">
        <f t="shared" si="10"/>
        <v>960</v>
      </c>
      <c r="E37" s="2">
        <f t="shared" si="11"/>
        <v>36</v>
      </c>
      <c r="F37" s="2">
        <v>161.8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0">
        <v>7.0</v>
      </c>
      <c r="B38" s="2">
        <f t="shared" si="8"/>
        <v>107</v>
      </c>
      <c r="C38" s="2">
        <f t="shared" si="9"/>
        <v>7</v>
      </c>
      <c r="D38" s="2">
        <f t="shared" si="10"/>
        <v>749</v>
      </c>
      <c r="E38" s="2">
        <f t="shared" si="11"/>
        <v>49</v>
      </c>
      <c r="F38" s="2">
        <v>151.0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0">
        <v>8.0</v>
      </c>
      <c r="B39" s="2">
        <f t="shared" si="8"/>
        <v>155</v>
      </c>
      <c r="C39" s="2">
        <f t="shared" si="9"/>
        <v>8</v>
      </c>
      <c r="D39" s="2">
        <f t="shared" si="10"/>
        <v>1240</v>
      </c>
      <c r="E39" s="2">
        <f t="shared" si="11"/>
        <v>64</v>
      </c>
      <c r="F39" s="2">
        <v>140.1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0">
        <v>9.0</v>
      </c>
      <c r="B40" s="2">
        <f t="shared" si="8"/>
        <v>160</v>
      </c>
      <c r="C40" s="2">
        <f t="shared" si="9"/>
        <v>9</v>
      </c>
      <c r="D40" s="2">
        <f t="shared" si="10"/>
        <v>1440</v>
      </c>
      <c r="E40" s="2">
        <f t="shared" si="11"/>
        <v>81</v>
      </c>
      <c r="F40" s="2">
        <v>129.3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0" t="s">
        <v>27</v>
      </c>
      <c r="B41" s="2">
        <f t="shared" si="8"/>
        <v>1554</v>
      </c>
      <c r="C41" s="2">
        <f t="shared" ref="C41:F41" si="12">SUM(C32:C40)</f>
        <v>45</v>
      </c>
      <c r="D41" s="2">
        <f t="shared" si="12"/>
        <v>7119</v>
      </c>
      <c r="E41" s="2">
        <f t="shared" si="12"/>
        <v>285</v>
      </c>
      <c r="F41" s="2">
        <f t="shared" si="12"/>
        <v>1554.1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0" t="s">
        <v>32</v>
      </c>
      <c r="B42" s="2">
        <f t="shared" ref="B42:E42" si="13">B41/9</f>
        <v>172.6666667</v>
      </c>
      <c r="C42" s="2">
        <f t="shared" si="13"/>
        <v>5</v>
      </c>
      <c r="D42" s="2">
        <f t="shared" si="13"/>
        <v>791</v>
      </c>
      <c r="E42" s="2">
        <f t="shared" si="13"/>
        <v>31.66666667</v>
      </c>
      <c r="F42" s="1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 t="s">
        <v>33</v>
      </c>
      <c r="B44" s="2">
        <f>(D42-B42*C42)/(E42-C42*C42)</f>
        <v>-10.85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 t="s">
        <v>34</v>
      </c>
      <c r="B45" s="2">
        <f>B42-B44*C42</f>
        <v>226.9166667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 t="s">
        <v>35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1" t="s">
        <v>36</v>
      </c>
      <c r="B48" s="12"/>
      <c r="C48" s="12"/>
      <c r="D48" s="12"/>
      <c r="E48" s="12"/>
      <c r="F48" s="1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6"/>
      <c r="B49" s="17"/>
      <c r="C49" s="17"/>
      <c r="D49" s="17"/>
      <c r="E49" s="17"/>
      <c r="F49" s="1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48:F49"/>
  </mergeCells>
  <printOptions/>
  <pageMargins bottom="0.75" footer="0.0" header="0.0" left="0.7" right="0.7" top="0.75"/>
  <pageSetup orientation="landscape"/>
  <drawing r:id="rId1"/>
</worksheet>
</file>