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/Users/josephperfetti/Percipient Dropbox/Joseph Perfetti/BFA 2023/Cashflow Cycle/Cases/"/>
    </mc:Choice>
  </mc:AlternateContent>
  <xr:revisionPtr revIDLastSave="138" documentId="13_ncr:1_{3A704611-A603-C640-B449-9A133F25134F}" xr6:coauthVersionLast="47" xr6:coauthVersionMax="47" xr10:uidLastSave="{034663EC-2743-43D9-B364-1088341A6463}"/>
  <bookViews>
    <workbookView xWindow="13760" yWindow="3900" windowWidth="25600" windowHeight="14920" tabRatio="500" firstSheet="3" xr2:uid="{00000000-000D-0000-FFFF-FFFF00000000}"/>
  </bookViews>
  <sheets>
    <sheet name="Dashboard" sheetId="4" r:id="rId1"/>
    <sheet name="Data" sheetId="3" r:id="rId2"/>
    <sheet name="Operating Cycle Time" sheetId="2" r:id="rId3"/>
    <sheet name="Total Financial Cycle Time" sheetId="1" r:id="rId4"/>
  </sheets>
  <definedNames>
    <definedName name="_xlnm.Print_Area" localSheetId="2">'Operating Cycle Time'!$A$1:$C$25</definedName>
    <definedName name="_xlnm.Print_Area" localSheetId="3">'Total Financial Cycle Time'!$A$1:$C$11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2" l="1"/>
  <c r="F1" i="1"/>
  <c r="F1" i="2"/>
  <c r="F4" i="3"/>
  <c r="E1" i="1" s="1"/>
  <c r="F5" i="1"/>
  <c r="E5" i="1"/>
  <c r="F2" i="2"/>
  <c r="F17" i="2"/>
  <c r="E17" i="2"/>
  <c r="E2" i="2"/>
  <c r="E11" i="2" s="1"/>
  <c r="E19" i="2" l="1"/>
  <c r="F11" i="2"/>
  <c r="E4" i="3"/>
  <c r="E1" i="2"/>
  <c r="F19" i="2"/>
  <c r="F10" i="1"/>
  <c r="F11" i="1" s="1"/>
  <c r="F9" i="1"/>
  <c r="E10" i="1"/>
  <c r="E11" i="1" s="1"/>
  <c r="E9" i="1"/>
  <c r="E24" i="2"/>
  <c r="E25" i="2" s="1"/>
  <c r="E23" i="2"/>
  <c r="F24" i="2"/>
  <c r="F25" i="2" s="1"/>
  <c r="F23" i="2"/>
  <c r="D2" i="2"/>
  <c r="D17" i="2"/>
  <c r="D1" i="1" l="1"/>
  <c r="D1" i="2"/>
  <c r="D4" i="3"/>
  <c r="D11" i="2"/>
  <c r="D5" i="1"/>
  <c r="D10" i="1" s="1"/>
  <c r="D11" i="1" s="1"/>
  <c r="D19" i="2"/>
  <c r="D24" i="2" s="1"/>
  <c r="D25" i="2" s="1"/>
  <c r="C17" i="2"/>
  <c r="B17" i="2"/>
  <c r="C2" i="2"/>
  <c r="B5" i="1" l="1"/>
  <c r="C4" i="3"/>
  <c r="C1" i="2"/>
  <c r="C1" i="1"/>
  <c r="C5" i="1"/>
  <c r="D9" i="1"/>
  <c r="D23" i="2"/>
  <c r="B11" i="2"/>
  <c r="B19" i="2" s="1"/>
  <c r="B23" i="2" s="1"/>
  <c r="C11" i="2"/>
  <c r="C19" i="2" s="1"/>
  <c r="B10" i="1"/>
  <c r="B11" i="1" s="1"/>
  <c r="B9" i="1"/>
  <c r="C9" i="1"/>
  <c r="C10" i="1"/>
  <c r="C11" i="1" s="1"/>
  <c r="B1" i="1" l="1"/>
  <c r="B1" i="2"/>
  <c r="B24" i="2"/>
  <c r="B25" i="2" s="1"/>
  <c r="C23" i="2"/>
  <c r="C24" i="2"/>
  <c r="C25" i="2" s="1"/>
</calcChain>
</file>

<file path=xl/sharedStrings.xml><?xml version="1.0" encoding="utf-8"?>
<sst xmlns="http://schemas.openxmlformats.org/spreadsheetml/2006/main" count="64" uniqueCount="53">
  <si>
    <t>Merck Data</t>
  </si>
  <si>
    <t>In Millions of USD except Per Share</t>
  </si>
  <si>
    <t>Revenue</t>
  </si>
  <si>
    <t>SALES_REV_TURN</t>
  </si>
  <si>
    <t>Accounts &amp; Notes Receivable</t>
  </si>
  <si>
    <t>BS_ACCT_NOTE_RCV</t>
  </si>
  <si>
    <t>Inventories</t>
  </si>
  <si>
    <t>BS_INVENTORIES</t>
  </si>
  <si>
    <t>Property Plant &amp; Equipment Net</t>
  </si>
  <si>
    <t>BS_NET_FIX_ASSET</t>
  </si>
  <si>
    <t>Accounts Payable</t>
  </si>
  <si>
    <t>BS_ACCT_PAYABLE</t>
  </si>
  <si>
    <t>Short and Long Term Debt</t>
  </si>
  <si>
    <t>SHORT_AND_LONG_TERM_DEBT</t>
  </si>
  <si>
    <t>Total Equity</t>
  </si>
  <si>
    <t>TOTAL_EQUITY</t>
  </si>
  <si>
    <t>Operating Cash to run the business</t>
  </si>
  <si>
    <t>&lt;--Enter the cash necessary to run the business day to day that cannot be paid out e.g. 2% of Annual Sales is common (the equivalent of 1 week of cash)</t>
  </si>
  <si>
    <t>Accounts Receivable</t>
  </si>
  <si>
    <t>&lt;--Enter the oustanding Accounts Receivable balance</t>
  </si>
  <si>
    <t>Inventory</t>
  </si>
  <si>
    <t>&lt;--Enter the Inventory balance</t>
  </si>
  <si>
    <t>Prepaid Expenses (Assets)</t>
  </si>
  <si>
    <t>&lt;--Enter any prepaid assets the company has made (e.g. advances to vendors)</t>
  </si>
  <si>
    <t>Other Short Term Operating Assets</t>
  </si>
  <si>
    <t>&lt;--Enter any additional Short Term Operating Assets (may not have any)</t>
  </si>
  <si>
    <t>&lt;--Enter the oustanding Accounts Payable balance</t>
  </si>
  <si>
    <t>Customer Advances or Prepayments</t>
  </si>
  <si>
    <t>&lt;--Enter the oustanding prepayments or advances received from customers (may not be listed)</t>
  </si>
  <si>
    <t>Other Short Term Operating Liabilities</t>
  </si>
  <si>
    <t>&lt;--Enter any additional Short Term Operating Liabilities that are non interest bearing (may not have any) i.e. exlude short term debt</t>
  </si>
  <si>
    <t>Operating Working Capital (OWC)</t>
  </si>
  <si>
    <t>&lt;--This is a calculation from above</t>
  </si>
  <si>
    <t>Net Property Plant &amp; Equipment</t>
  </si>
  <si>
    <t>&lt;--Enter the oustanding book value of Net Property Plant and Equipment</t>
  </si>
  <si>
    <t>Other Long Term Operating Assets</t>
  </si>
  <si>
    <t>&lt;--Enter any additional Operating Long Term Assets (may not have any)</t>
  </si>
  <si>
    <t>Other Long Term Operating Liabilities</t>
  </si>
  <si>
    <t>&lt;--Enter any additional Operating Long Term Liabilities that are non interest bearing (may not have any) i.e. exclude long term debt</t>
  </si>
  <si>
    <t>Long Term Operating Capital</t>
  </si>
  <si>
    <t>Total Invested Capital</t>
  </si>
  <si>
    <t>&lt;--This is a calculation of Operating Working Capital plus Long Term Operating Capital</t>
  </si>
  <si>
    <t>Annual Sales</t>
  </si>
  <si>
    <t>&lt;--Enter the annual (12 month) sales for the firm</t>
  </si>
  <si>
    <t>Invested Capital to Sales Ratio</t>
  </si>
  <si>
    <t>To generate a $1 of sales, how much capital must be invested</t>
  </si>
  <si>
    <t>Cycle Time in Days</t>
  </si>
  <si>
    <t>The average time to convert a dollar of invested capital to a dollar of collected sales</t>
  </si>
  <si>
    <t>Avg Cash Tied Up Per Day</t>
  </si>
  <si>
    <t>Total Debt</t>
  </si>
  <si>
    <t>&lt;--Enter the total interest bearing debt (Short Term and Long Term)</t>
  </si>
  <si>
    <t>&lt;--Enter the total equity for the firm</t>
  </si>
  <si>
    <t>Total Debt + Total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</si>
</sst>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&quot;$&quot;* #,##0.0_);_(&quot;$&quot;* \(#,##0.0\);_(&quot;$&quot;* &quot;-&quot;??_);_(@_)"/>
    <numFmt numFmtId="166" formatCode="_(&quot;$&quot;* #,##0_);_(&quot;$&quot;* \(#,##0\);_(&quot;$&quot;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13275B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2" borderId="0"/>
    <xf numFmtId="0" fontId="6" fillId="2" borderId="2">
      <alignment horizontal="right"/>
    </xf>
  </cellStyleXfs>
  <cellXfs count="15">
    <xf numFmtId="0" fontId="0" fillId="0" borderId="0" xfId="0"/>
    <xf numFmtId="44" fontId="0" fillId="0" borderId="1" xfId="2" applyFont="1" applyBorder="1"/>
    <xf numFmtId="44" fontId="0" fillId="0" borderId="0" xfId="2" applyFont="1" applyBorder="1"/>
    <xf numFmtId="166" fontId="0" fillId="0" borderId="0" xfId="2" applyNumberFormat="1" applyFont="1"/>
    <xf numFmtId="0" fontId="2" fillId="3" borderId="0" xfId="0" applyFont="1" applyFill="1"/>
    <xf numFmtId="0" fontId="0" fillId="4" borderId="0" xfId="0" applyFill="1"/>
    <xf numFmtId="166" fontId="0" fillId="4" borderId="0" xfId="2" applyNumberFormat="1" applyFont="1" applyFill="1"/>
    <xf numFmtId="0" fontId="2" fillId="3" borderId="0" xfId="0" applyFont="1" applyFill="1" applyAlignment="1">
      <alignment horizontal="center"/>
    </xf>
    <xf numFmtId="44" fontId="2" fillId="3" borderId="1" xfId="2" applyFont="1" applyFill="1" applyBorder="1"/>
    <xf numFmtId="44" fontId="2" fillId="3" borderId="0" xfId="2" applyFont="1" applyFill="1" applyBorder="1"/>
    <xf numFmtId="164" fontId="2" fillId="3" borderId="1" xfId="1" applyNumberFormat="1" applyFont="1" applyFill="1" applyBorder="1"/>
    <xf numFmtId="165" fontId="2" fillId="3" borderId="1" xfId="2" applyNumberFormat="1" applyFont="1" applyFill="1" applyBorder="1"/>
    <xf numFmtId="44" fontId="4" fillId="3" borderId="1" xfId="2" applyFont="1" applyFill="1" applyBorder="1"/>
    <xf numFmtId="165" fontId="0" fillId="0" borderId="0" xfId="0" applyNumberFormat="1"/>
    <xf numFmtId="0" fontId="0" fillId="0" borderId="0" xfId="0" applyAlignment="1"/>
  </cellXfs>
  <cellStyles count="5">
    <cellStyle name="blp_column_header" xfId="3" xr:uid="{00000000-0005-0000-0000-000000000000}"/>
    <cellStyle name="Comma" xfId="1" builtinId="3"/>
    <cellStyle name="Currency" xfId="2" builtinId="4"/>
    <cellStyle name="fa_column_header_bottom" xfId="4" xr:uid="{00000000-0005-0000-0000-000003000000}"/>
    <cellStyle name="Normal" xfId="0" builtinId="0"/>
  </cellStyles>
  <dxfs count="0"/>
  <tableStyles count="0" defaultTableStyle="TableStyleMedium9" defaultPivotStyle="PivotStyleMedium7"/>
  <colors>
    <mruColors>
      <color rgb="FF1327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Invested Operating Capital to Sales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Invested Operating Capital to Sales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'Operating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'Operating Cycle Time'!$B$23:$F$23</c:f>
              <c:numCache>
                <c:formatCode>_("$"* #,##0.00_);_("$"* \(#,##0.00\);_("$"* "-"??_);_(@_)</c:formatCode>
                <c:ptCount val="5"/>
                <c:pt idx="0">
                  <c:v>0.58501623169141892</c:v>
                </c:pt>
                <c:pt idx="1">
                  <c:v>0.60478250397417987</c:v>
                </c:pt>
                <c:pt idx="2">
                  <c:v>0.57063239159001322</c:v>
                </c:pt>
                <c:pt idx="3">
                  <c:v>0.50376431692053369</c:v>
                </c:pt>
                <c:pt idx="4">
                  <c:v>0.5331165266572403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A-4276-BCD4-F7F06ECF9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74695"/>
        <c:axId val="119489031"/>
      </c:scatterChart>
      <c:valAx>
        <c:axId val="119474695"/>
        <c:scaling>
          <c:orientation val="minMax"/>
          <c:max val="2023"/>
          <c:min val="2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9031"/>
        <c:crosses val="autoZero"/>
        <c:crossBetween val="midCat"/>
        <c:minorUnit val="1"/>
      </c:valAx>
      <c:valAx>
        <c:axId val="119489031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4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Operating Cycle Time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Operating Cycle Time (Days)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'Operating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'Operating Cycle Time'!$B$24:$F$24</c:f>
              <c:numCache>
                <c:formatCode>_(* #,##0.0_);_(* \(#,##0.0\);_(* "-"??_);_(@_)</c:formatCode>
                <c:ptCount val="5"/>
                <c:pt idx="0">
                  <c:v>213.53092456736792</c:v>
                </c:pt>
                <c:pt idx="1">
                  <c:v>220.74561395057566</c:v>
                </c:pt>
                <c:pt idx="2">
                  <c:v>208.28082293035482</c:v>
                </c:pt>
                <c:pt idx="3">
                  <c:v>183.87397567599479</c:v>
                </c:pt>
                <c:pt idx="4">
                  <c:v>194.5875322298927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F-4EEF-889C-4433A0C5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2606087"/>
        <c:axId val="604635144"/>
      </c:scatterChart>
      <c:valAx>
        <c:axId val="1042606087"/>
        <c:scaling>
          <c:orientation val="minMax"/>
          <c:max val="2023"/>
          <c:min val="2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35144"/>
        <c:crosses val="autoZero"/>
        <c:crossBetween val="midCat"/>
        <c:minorUnit val="1"/>
      </c:valAx>
      <c:valAx>
        <c:axId val="604635144"/>
        <c:scaling>
          <c:orientation val="minMax"/>
          <c:max val="25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60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Tied Up Per Day vs Invested Operating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Cash Tied Up Per Day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'Operating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'Operating Cycle Time'!$B$25:$F$25</c:f>
              <c:numCache>
                <c:formatCode>_("$"* #,##0.0_);_("$"* \(#,##0.0\);_("$"* "-"??_);_(@_)</c:formatCode>
                <c:ptCount val="5"/>
                <c:pt idx="0">
                  <c:v>107.1808219178082</c:v>
                </c:pt>
                <c:pt idx="1">
                  <c:v>113.74794520547945</c:v>
                </c:pt>
                <c:pt idx="2">
                  <c:v>133.43561643835616</c:v>
                </c:pt>
                <c:pt idx="3">
                  <c:v>162.41917808219179</c:v>
                </c:pt>
                <c:pt idx="4">
                  <c:v>164.69863013698631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4-4B3C-8211-3643CD8E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0605447"/>
        <c:axId val="1300619783"/>
      </c:lineChart>
      <c:lineChart>
        <c:grouping val="stacked"/>
        <c:varyColors val="0"/>
        <c:ser>
          <c:idx val="1"/>
          <c:order val="1"/>
          <c:tx>
            <c:v>Invested Capital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'Operating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'Operating Cycle Time'!B19:F19</c:f>
              <c:numCache>
                <c:formatCode>_("$"* #,##0.00_);_("$"* \(#,##0.00\);_("$"* "-"??_);_(@_)</c:formatCode>
                <c:ptCount val="5"/>
                <c:pt idx="0">
                  <c:v>22886.42</c:v>
                </c:pt>
                <c:pt idx="1">
                  <c:v>25109.360000000001</c:v>
                </c:pt>
                <c:pt idx="2">
                  <c:v>27792.080000000002</c:v>
                </c:pt>
                <c:pt idx="3">
                  <c:v>29864.66</c:v>
                </c:pt>
                <c:pt idx="4">
                  <c:v>32048.3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4-4B3C-8211-3643CD8E6F40}"/>
            </c:ext>
          </c:extLst>
        </c:ser>
        <c:ser>
          <c:idx val="2"/>
          <c:order val="2"/>
          <c:tx>
            <c:v>Revenue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'Operating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'Operating Cycle Time'!$B$21:$F$21</c:f>
              <c:numCache>
                <c:formatCode>_("$"* #,##0_);_("$"* \(#,##0\);_("$"* "-"??_);_(@_)</c:formatCode>
                <c:ptCount val="5"/>
                <c:pt idx="0">
                  <c:v>39121</c:v>
                </c:pt>
                <c:pt idx="1">
                  <c:v>41518</c:v>
                </c:pt>
                <c:pt idx="2">
                  <c:v>48704</c:v>
                </c:pt>
                <c:pt idx="3">
                  <c:v>59283</c:v>
                </c:pt>
                <c:pt idx="4">
                  <c:v>60115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4-4B3C-8211-3643CD8E6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351495"/>
        <c:axId val="595971079"/>
      </c:lineChart>
      <c:catAx>
        <c:axId val="1300605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19783"/>
        <c:crosses val="autoZero"/>
        <c:auto val="1"/>
        <c:lblAlgn val="ctr"/>
        <c:lblOffset val="100"/>
        <c:noMultiLvlLbl val="0"/>
      </c:catAx>
      <c:valAx>
        <c:axId val="1300619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Tied Up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605447"/>
        <c:crosses val="autoZero"/>
        <c:crossBetween val="between"/>
      </c:valAx>
      <c:valAx>
        <c:axId val="5959710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&amp; Invested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51495"/>
        <c:crosses val="max"/>
        <c:crossBetween val="between"/>
      </c:valAx>
      <c:catAx>
        <c:axId val="2060351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59710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Invested Capital to Sales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Invested Capital to Sales Ratio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Financial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'Total Financial Cycle Time'!$B$9:$F$9</c:f>
              <c:numCache>
                <c:formatCode>_("$"* #,##0.00_);_("$"* \(#,##0.00\);_("$"* "-"??_);_(@_)</c:formatCode>
                <c:ptCount val="5"/>
                <c:pt idx="0">
                  <c:v>1.3637432580966744</c:v>
                </c:pt>
                <c:pt idx="1">
                  <c:v>1.417626089888723</c:v>
                </c:pt>
                <c:pt idx="2">
                  <c:v>1.496550591327201</c:v>
                </c:pt>
                <c:pt idx="3">
                  <c:v>1.3164482229306884</c:v>
                </c:pt>
                <c:pt idx="4">
                  <c:v>1.2293603925808867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9-437D-A7F1-C6C71AF8E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958279"/>
        <c:axId val="1131960327"/>
      </c:scatterChart>
      <c:valAx>
        <c:axId val="1131958279"/>
        <c:scaling>
          <c:orientation val="minMax"/>
          <c:max val="2023"/>
          <c:min val="2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60327"/>
        <c:crosses val="autoZero"/>
        <c:crossBetween val="midCat"/>
        <c:minorUnit val="1"/>
      </c:valAx>
      <c:valAx>
        <c:axId val="1131960327"/>
        <c:scaling>
          <c:orientation val="minMax"/>
          <c:max val="1.8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958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Financial Cycle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Financial Cycle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'Total Financial Cycle Time'!$B$1:$F$1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xVal>
          <c:yVal>
            <c:numRef>
              <c:f>'Total Financial Cycle Time'!$B$10:$F$10</c:f>
              <c:numCache>
                <c:formatCode>_(* #,##0.0_);_(* \(#,##0.0\);_(* "-"??_);_(@_)</c:formatCode>
                <c:ptCount val="5"/>
                <c:pt idx="0">
                  <c:v>497.76628920528617</c:v>
                </c:pt>
                <c:pt idx="1">
                  <c:v>517.43352280938393</c:v>
                </c:pt>
                <c:pt idx="2">
                  <c:v>546.24096583442838</c:v>
                </c:pt>
                <c:pt idx="3">
                  <c:v>480.5036013697013</c:v>
                </c:pt>
                <c:pt idx="4">
                  <c:v>448.71654329202363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E8-45F2-9394-D1BCEFCC1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66215"/>
        <c:axId val="198368263"/>
      </c:scatterChart>
      <c:valAx>
        <c:axId val="198366215"/>
        <c:scaling>
          <c:orientation val="minMax"/>
          <c:max val="2023"/>
          <c:min val="20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8263"/>
        <c:crosses val="autoZero"/>
        <c:crossBetween val="midCat"/>
        <c:minorUnit val="1"/>
      </c:valAx>
      <c:valAx>
        <c:axId val="198368263"/>
        <c:scaling>
          <c:orientation val="minMax"/>
          <c:min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66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Tied Up Per Day vs Total Invested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 Cash Tied Up Per Day</c:v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'Total Financial Cycle Time'!$B$11:$F$11</c:f>
              <c:numCache>
                <c:formatCode>_("$"* #,##0.0_);_("$"* \(#,##0.0\);_("$"* "-"??_);_(@_)</c:formatCode>
                <c:ptCount val="5"/>
                <c:pt idx="0">
                  <c:v>107.18082191780822</c:v>
                </c:pt>
                <c:pt idx="1">
                  <c:v>113.74794520547944</c:v>
                </c:pt>
                <c:pt idx="2">
                  <c:v>133.43561643835616</c:v>
                </c:pt>
                <c:pt idx="3">
                  <c:v>162.41917808219176</c:v>
                </c:pt>
                <c:pt idx="4">
                  <c:v>164.69863013698631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D-470D-B224-4BBDCB32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0782216"/>
        <c:axId val="1850784264"/>
      </c:lineChart>
      <c:lineChart>
        <c:grouping val="standard"/>
        <c:varyColors val="0"/>
        <c:ser>
          <c:idx val="0"/>
          <c:order val="1"/>
          <c:tx>
            <c:v>Total Invested Capital</c:v>
          </c:tx>
          <c:spPr>
            <a:ln w="28575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'Total Financial Cycle Time'!B5:F5</c:f>
              <c:numCache>
                <c:formatCode>_("$"* #,##0.00_);_("$"* \(#,##0.00\);_("$"* "-"??_);_(@_)</c:formatCode>
                <c:ptCount val="5"/>
                <c:pt idx="0">
                  <c:v>53351</c:v>
                </c:pt>
                <c:pt idx="1">
                  <c:v>58857</c:v>
                </c:pt>
                <c:pt idx="2">
                  <c:v>72888</c:v>
                </c:pt>
                <c:pt idx="3">
                  <c:v>78043</c:v>
                </c:pt>
                <c:pt idx="4">
                  <c:v>73903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D-470D-B224-4BBDCB32EFA1}"/>
            </c:ext>
          </c:extLst>
        </c:ser>
        <c:ser>
          <c:idx val="2"/>
          <c:order val="2"/>
          <c:tx>
            <c:v>Revenue</c:v>
          </c:tx>
          <c:spPr>
            <a:ln w="28575" cap="rnd">
              <a:solidFill>
                <a:srgbClr val="AEAAAA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'Total Financial Cycle Time'!B7:F7</c:f>
              <c:numCache>
                <c:formatCode>_("$"* #,##0_);_("$"* \(#,##0\);_("$"* "-"??_);_(@_)</c:formatCode>
                <c:ptCount val="5"/>
                <c:pt idx="0">
                  <c:v>39121</c:v>
                </c:pt>
                <c:pt idx="1">
                  <c:v>41518</c:v>
                </c:pt>
                <c:pt idx="2">
                  <c:v>48704</c:v>
                </c:pt>
                <c:pt idx="3">
                  <c:v>59283</c:v>
                </c:pt>
                <c:pt idx="4">
                  <c:v>60115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D-470D-B224-4BBDCB32E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991"/>
        <c:axId val="11486727"/>
      </c:lineChart>
      <c:catAx>
        <c:axId val="185078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84264"/>
        <c:crosses val="autoZero"/>
        <c:auto val="1"/>
        <c:lblAlgn val="ctr"/>
        <c:lblOffset val="100"/>
        <c:noMultiLvlLbl val="0"/>
      </c:catAx>
      <c:valAx>
        <c:axId val="185078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Cash Tied Up Per 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_);_(&quot;$&quot;* \(#,##0.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782216"/>
        <c:crosses val="autoZero"/>
        <c:crossBetween val="between"/>
      </c:valAx>
      <c:valAx>
        <c:axId val="114867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 &amp; Total Invested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7991"/>
        <c:crosses val="max"/>
        <c:crossBetween val="between"/>
      </c:valAx>
      <c:catAx>
        <c:axId val="11497991"/>
        <c:scaling>
          <c:orientation val="minMax"/>
        </c:scaling>
        <c:delete val="1"/>
        <c:axPos val="b"/>
        <c:majorTickMark val="out"/>
        <c:minorTickMark val="none"/>
        <c:tickLblPos val="nextTo"/>
        <c:crossAx val="114867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6</xdr:row>
      <xdr:rowOff>47625</xdr:rowOff>
    </xdr:from>
    <xdr:to>
      <xdr:col>7</xdr:col>
      <xdr:colOff>123825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01A722-55CD-46F3-9EDB-F79ED663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581025</xdr:colOff>
      <xdr:row>6</xdr:row>
      <xdr:rowOff>57150</xdr:rowOff>
    </xdr:from>
    <xdr:to>
      <xdr:col>14</xdr:col>
      <xdr:colOff>352425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1B0E10-2445-4A70-99D8-4B092FDBABE5}"/>
            </a:ext>
            <a:ext uri="{147F2762-F138-4A5C-976F-8EAC2B608ADB}">
              <a16:predDERef xmlns:a16="http://schemas.microsoft.com/office/drawing/2014/main" pred="{4E01A722-55CD-46F3-9EDB-F79ED6638E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276225</xdr:colOff>
      <xdr:row>3</xdr:row>
      <xdr:rowOff>47625</xdr:rowOff>
    </xdr:from>
    <xdr:to>
      <xdr:col>26</xdr:col>
      <xdr:colOff>66675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FA81A0-ECAB-44EB-80E2-BFD847DD5D22}"/>
            </a:ext>
            <a:ext uri="{147F2762-F138-4A5C-976F-8EAC2B608ADB}">
              <a16:predDERef xmlns:a16="http://schemas.microsoft.com/office/drawing/2014/main" pred="{301B0E10-2445-4A70-99D8-4B092FDBA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352425</xdr:colOff>
      <xdr:row>25</xdr:row>
      <xdr:rowOff>152400</xdr:rowOff>
    </xdr:from>
    <xdr:to>
      <xdr:col>7</xdr:col>
      <xdr:colOff>123825</xdr:colOff>
      <xdr:row>39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30A3EA-1BCD-46AF-A32F-8F22809702F1}"/>
            </a:ext>
            <a:ext uri="{147F2762-F138-4A5C-976F-8EAC2B608ADB}">
              <a16:predDERef xmlns:a16="http://schemas.microsoft.com/office/drawing/2014/main" pred="{36FA81A0-ECAB-44EB-80E2-BFD847DD5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25</xdr:row>
      <xdr:rowOff>142875</xdr:rowOff>
    </xdr:from>
    <xdr:to>
      <xdr:col>14</xdr:col>
      <xdr:colOff>371475</xdr:colOff>
      <xdr:row>39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63E838-8795-4AB3-A0A9-FD204D53803C}"/>
            </a:ext>
            <a:ext uri="{147F2762-F138-4A5C-976F-8EAC2B608ADB}">
              <a16:predDERef xmlns:a16="http://schemas.microsoft.com/office/drawing/2014/main" pred="{9230A3EA-1BCD-46AF-A32F-8F22809702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276225</xdr:colOff>
      <xdr:row>26</xdr:row>
      <xdr:rowOff>190500</xdr:rowOff>
    </xdr:from>
    <xdr:to>
      <xdr:col>26</xdr:col>
      <xdr:colOff>66675</xdr:colOff>
      <xdr:row>47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3C99E7-9EB8-4DB9-9753-19EF9441C6D6}"/>
            </a:ext>
            <a:ext uri="{147F2762-F138-4A5C-976F-8EAC2B608ADB}">
              <a16:predDERef xmlns:a16="http://schemas.microsoft.com/office/drawing/2014/main" pred="{A163E838-8795-4AB3-A0A9-FD204D538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4772-864D-4DB2-ADD0-4DBE47CBF357}">
  <dimension ref="A1:AD49"/>
  <sheetViews>
    <sheetView tabSelected="1" workbookViewId="0">
      <selection sqref="A1:AD49"/>
    </sheetView>
  </sheetViews>
  <sheetFormatPr defaultRowHeight="15.75"/>
  <sheetData>
    <row r="1" spans="1:30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</sheetData>
  <mergeCells count="1">
    <mergeCell ref="A1:AD4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zoomScale="200" zoomScaleNormal="200" workbookViewId="0">
      <selection activeCell="C5" sqref="C5:G5"/>
    </sheetView>
  </sheetViews>
  <sheetFormatPr defaultColWidth="8.875" defaultRowHeight="15.95"/>
  <cols>
    <col min="1" max="1" width="35.125" customWidth="1"/>
    <col min="2" max="2" width="0" hidden="1" customWidth="1"/>
    <col min="3" max="7" width="11.625" customWidth="1"/>
  </cols>
  <sheetData>
    <row r="2" spans="1:7">
      <c r="A2" t="s">
        <v>0</v>
      </c>
    </row>
    <row r="4" spans="1:7">
      <c r="A4" s="4" t="s">
        <v>1</v>
      </c>
      <c r="B4" s="4"/>
      <c r="C4" s="4">
        <f t="shared" ref="C4:E4" si="0">D4-1</f>
        <v>2019</v>
      </c>
      <c r="D4" s="4">
        <f t="shared" si="0"/>
        <v>2020</v>
      </c>
      <c r="E4" s="4">
        <f t="shared" si="0"/>
        <v>2021</v>
      </c>
      <c r="F4" s="4">
        <f>G4-1</f>
        <v>2022</v>
      </c>
      <c r="G4" s="4">
        <v>2023</v>
      </c>
    </row>
    <row r="5" spans="1:7">
      <c r="A5" s="5" t="s">
        <v>2</v>
      </c>
      <c r="B5" s="5" t="s">
        <v>3</v>
      </c>
      <c r="C5" s="6">
        <v>39121</v>
      </c>
      <c r="D5" s="6">
        <v>41518</v>
      </c>
      <c r="E5" s="6">
        <v>48704</v>
      </c>
      <c r="F5" s="6">
        <v>59283</v>
      </c>
      <c r="G5" s="6">
        <v>60115</v>
      </c>
    </row>
    <row r="6" spans="1:7">
      <c r="A6" t="s">
        <v>4</v>
      </c>
      <c r="B6" t="s">
        <v>5</v>
      </c>
      <c r="C6" s="3">
        <v>6778</v>
      </c>
      <c r="D6" s="3">
        <v>6803</v>
      </c>
      <c r="E6" s="3">
        <v>9230</v>
      </c>
      <c r="F6" s="3">
        <v>9450</v>
      </c>
      <c r="G6" s="3">
        <v>10349</v>
      </c>
    </row>
    <row r="7" spans="1:7">
      <c r="A7" s="5" t="s">
        <v>6</v>
      </c>
      <c r="B7" s="5" t="s">
        <v>7</v>
      </c>
      <c r="C7" s="6">
        <v>5978</v>
      </c>
      <c r="D7" s="6">
        <v>5554</v>
      </c>
      <c r="E7" s="6">
        <v>5953</v>
      </c>
      <c r="F7" s="6">
        <v>5911</v>
      </c>
      <c r="G7" s="6">
        <v>6358</v>
      </c>
    </row>
    <row r="8" spans="1:7">
      <c r="A8" t="s">
        <v>8</v>
      </c>
      <c r="B8" t="s">
        <v>9</v>
      </c>
      <c r="C8" s="3">
        <v>16126</v>
      </c>
      <c r="D8" s="3">
        <v>18725</v>
      </c>
      <c r="E8" s="3">
        <v>20865</v>
      </c>
      <c r="F8" s="3">
        <v>22768</v>
      </c>
      <c r="G8" s="3">
        <v>24488</v>
      </c>
    </row>
    <row r="9" spans="1:7">
      <c r="A9" s="5" t="s">
        <v>10</v>
      </c>
      <c r="B9" s="5" t="s">
        <v>11</v>
      </c>
      <c r="C9" s="6">
        <v>6778</v>
      </c>
      <c r="D9" s="6">
        <v>6803</v>
      </c>
      <c r="E9" s="6">
        <v>9230</v>
      </c>
      <c r="F9" s="6">
        <v>9450</v>
      </c>
      <c r="G9" s="6">
        <v>10349</v>
      </c>
    </row>
    <row r="10" spans="1:7">
      <c r="A10" t="s">
        <v>12</v>
      </c>
      <c r="B10" t="s">
        <v>13</v>
      </c>
      <c r="C10" s="3">
        <v>27350</v>
      </c>
      <c r="D10" s="3">
        <v>33453</v>
      </c>
      <c r="E10" s="3">
        <v>34631</v>
      </c>
      <c r="F10" s="3">
        <v>31985</v>
      </c>
      <c r="G10" s="3">
        <v>36268</v>
      </c>
    </row>
    <row r="11" spans="1:7">
      <c r="A11" s="5" t="s">
        <v>14</v>
      </c>
      <c r="B11" s="5" t="s">
        <v>15</v>
      </c>
      <c r="C11" s="6">
        <v>26001</v>
      </c>
      <c r="D11" s="6">
        <v>25404</v>
      </c>
      <c r="E11" s="6">
        <v>38257</v>
      </c>
      <c r="F11" s="6">
        <v>46058</v>
      </c>
      <c r="G11" s="6">
        <v>37635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5"/>
  <sheetViews>
    <sheetView workbookViewId="0">
      <selection activeCell="F25" sqref="F25"/>
    </sheetView>
  </sheetViews>
  <sheetFormatPr defaultColWidth="11" defaultRowHeight="15.95"/>
  <cols>
    <col min="1" max="1" width="31.625" customWidth="1"/>
    <col min="2" max="6" width="14" customWidth="1"/>
  </cols>
  <sheetData>
    <row r="1" spans="1:7">
      <c r="B1" s="7">
        <f>Data!C4</f>
        <v>2019</v>
      </c>
      <c r="C1" s="7">
        <f>Data!D4</f>
        <v>2020</v>
      </c>
      <c r="D1" s="7">
        <f>Data!E4</f>
        <v>2021</v>
      </c>
      <c r="E1" s="7">
        <f>Data!F4</f>
        <v>2022</v>
      </c>
      <c r="F1" s="7">
        <f>Data!G4</f>
        <v>2023</v>
      </c>
    </row>
    <row r="2" spans="1:7">
      <c r="A2" s="4" t="s">
        <v>16</v>
      </c>
      <c r="B2" s="8">
        <f>B21*0.02</f>
        <v>782.42000000000007</v>
      </c>
      <c r="C2" s="8">
        <f>C21*0.02</f>
        <v>830.36</v>
      </c>
      <c r="D2" s="8">
        <f>D21*0.02</f>
        <v>974.08</v>
      </c>
      <c r="E2" s="8">
        <f t="shared" ref="E2:F2" si="0">E21*0.02</f>
        <v>1185.6600000000001</v>
      </c>
      <c r="F2" s="8">
        <f t="shared" si="0"/>
        <v>1202.3</v>
      </c>
      <c r="G2" t="s">
        <v>17</v>
      </c>
    </row>
    <row r="3" spans="1:7">
      <c r="A3" s="4" t="s">
        <v>18</v>
      </c>
      <c r="B3" s="3">
        <v>6778</v>
      </c>
      <c r="C3" s="3">
        <v>6803</v>
      </c>
      <c r="D3" s="3">
        <v>9230</v>
      </c>
      <c r="E3" s="3">
        <v>9450</v>
      </c>
      <c r="F3" s="3">
        <v>10349</v>
      </c>
      <c r="G3" t="s">
        <v>19</v>
      </c>
    </row>
    <row r="4" spans="1:7">
      <c r="A4" s="4" t="s">
        <v>20</v>
      </c>
      <c r="B4" s="6">
        <v>5978</v>
      </c>
      <c r="C4" s="6">
        <v>5554</v>
      </c>
      <c r="D4" s="6">
        <v>5953</v>
      </c>
      <c r="E4" s="6">
        <v>5911</v>
      </c>
      <c r="F4" s="6">
        <v>6358</v>
      </c>
      <c r="G4" t="s">
        <v>21</v>
      </c>
    </row>
    <row r="5" spans="1:7">
      <c r="A5" s="4" t="s">
        <v>22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t="s">
        <v>23</v>
      </c>
    </row>
    <row r="6" spans="1:7">
      <c r="A6" s="4" t="s">
        <v>24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t="s">
        <v>25</v>
      </c>
    </row>
    <row r="7" spans="1:7">
      <c r="A7" s="4" t="s">
        <v>10</v>
      </c>
      <c r="B7" s="6">
        <v>6778</v>
      </c>
      <c r="C7" s="6">
        <v>6803</v>
      </c>
      <c r="D7" s="6">
        <v>9230</v>
      </c>
      <c r="E7" s="6">
        <v>9450</v>
      </c>
      <c r="F7" s="6">
        <v>10349</v>
      </c>
      <c r="G7" t="s">
        <v>26</v>
      </c>
    </row>
    <row r="8" spans="1:7">
      <c r="A8" s="4" t="s">
        <v>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t="s">
        <v>28</v>
      </c>
    </row>
    <row r="9" spans="1:7">
      <c r="A9" s="4" t="s">
        <v>29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t="s">
        <v>30</v>
      </c>
    </row>
    <row r="10" spans="1:7">
      <c r="B10" s="2"/>
      <c r="C10" s="2"/>
      <c r="D10" s="2"/>
      <c r="E10" s="2"/>
      <c r="F10" s="2"/>
    </row>
    <row r="11" spans="1:7">
      <c r="A11" s="4" t="s">
        <v>31</v>
      </c>
      <c r="B11" s="9">
        <f>B2+B3+B4+B5+B6-B7-B8-B9</f>
        <v>6760.42</v>
      </c>
      <c r="C11" s="9">
        <f>C2+C3+C4+C5+C6-C7-C8-C9</f>
        <v>6384.3600000000006</v>
      </c>
      <c r="D11" s="9">
        <f>D2+D3+D4+D5+D6-D7-D8-D9</f>
        <v>6927.08</v>
      </c>
      <c r="E11" s="9">
        <f t="shared" ref="E11:F11" si="1">E2+E3+E4+E5+E6-E7-E8-E9</f>
        <v>7096.66</v>
      </c>
      <c r="F11" s="9">
        <f t="shared" si="1"/>
        <v>7560.2999999999993</v>
      </c>
      <c r="G11" t="s">
        <v>32</v>
      </c>
    </row>
    <row r="12" spans="1:7">
      <c r="B12" s="2"/>
      <c r="C12" s="2"/>
      <c r="D12" s="2"/>
      <c r="E12" s="2"/>
      <c r="F12" s="2"/>
    </row>
    <row r="13" spans="1:7">
      <c r="A13" s="4" t="s">
        <v>33</v>
      </c>
      <c r="B13" s="3">
        <v>16126</v>
      </c>
      <c r="C13" s="3">
        <v>18725</v>
      </c>
      <c r="D13" s="3">
        <v>20865</v>
      </c>
      <c r="E13" s="3">
        <v>22768</v>
      </c>
      <c r="F13" s="3">
        <v>24488</v>
      </c>
      <c r="G13" t="s">
        <v>34</v>
      </c>
    </row>
    <row r="14" spans="1:7">
      <c r="A14" s="4" t="s">
        <v>35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t="s">
        <v>36</v>
      </c>
    </row>
    <row r="15" spans="1:7">
      <c r="A15" s="4" t="s">
        <v>37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t="s">
        <v>38</v>
      </c>
    </row>
    <row r="17" spans="1:7">
      <c r="A17" s="4" t="s">
        <v>39</v>
      </c>
      <c r="B17" s="8">
        <f>B13+B14-B15</f>
        <v>16126</v>
      </c>
      <c r="C17" s="8">
        <f>C13+C14-C15</f>
        <v>18725</v>
      </c>
      <c r="D17" s="8">
        <f>D13+D14-D15</f>
        <v>20865</v>
      </c>
      <c r="E17" s="8">
        <f t="shared" ref="E17:F17" si="2">E13+E14-E15</f>
        <v>22768</v>
      </c>
      <c r="F17" s="8">
        <f t="shared" si="2"/>
        <v>24488</v>
      </c>
      <c r="G17" t="s">
        <v>32</v>
      </c>
    </row>
    <row r="19" spans="1:7">
      <c r="A19" s="4" t="s">
        <v>40</v>
      </c>
      <c r="B19" s="8">
        <f>B11+B17</f>
        <v>22886.42</v>
      </c>
      <c r="C19" s="8">
        <f>C11+C17</f>
        <v>25109.360000000001</v>
      </c>
      <c r="D19" s="8">
        <f>D11+D17</f>
        <v>27792.080000000002</v>
      </c>
      <c r="E19" s="8">
        <f t="shared" ref="E19:F19" si="3">E11+E17</f>
        <v>29864.66</v>
      </c>
      <c r="F19" s="8">
        <f t="shared" si="3"/>
        <v>32048.3</v>
      </c>
      <c r="G19" t="s">
        <v>41</v>
      </c>
    </row>
    <row r="21" spans="1:7">
      <c r="A21" s="4" t="s">
        <v>42</v>
      </c>
      <c r="B21" s="6">
        <v>39121</v>
      </c>
      <c r="C21" s="6">
        <v>41518</v>
      </c>
      <c r="D21" s="6">
        <v>48704</v>
      </c>
      <c r="E21" s="6">
        <v>59283</v>
      </c>
      <c r="F21" s="6">
        <v>60115</v>
      </c>
      <c r="G21" t="s">
        <v>43</v>
      </c>
    </row>
    <row r="23" spans="1:7">
      <c r="A23" s="4" t="s">
        <v>44</v>
      </c>
      <c r="B23" s="8">
        <f>B19/B21</f>
        <v>0.58501623169141892</v>
      </c>
      <c r="C23" s="8">
        <f>C19/C21</f>
        <v>0.60478250397417987</v>
      </c>
      <c r="D23" s="8">
        <f>D19/D21</f>
        <v>0.57063239159001322</v>
      </c>
      <c r="E23" s="8">
        <f t="shared" ref="E23:F23" si="4">E19/E21</f>
        <v>0.50376431692053369</v>
      </c>
      <c r="F23" s="8">
        <f t="shared" si="4"/>
        <v>0.5331165266572403</v>
      </c>
      <c r="G23" t="s">
        <v>45</v>
      </c>
    </row>
    <row r="24" spans="1:7">
      <c r="A24" s="4" t="s">
        <v>46</v>
      </c>
      <c r="B24" s="10">
        <f>B19/B21*365</f>
        <v>213.53092456736792</v>
      </c>
      <c r="C24" s="10">
        <f>C19/C21*365</f>
        <v>220.74561395057566</v>
      </c>
      <c r="D24" s="10">
        <f>D19/D21*365</f>
        <v>208.28082293035482</v>
      </c>
      <c r="E24" s="10">
        <f t="shared" ref="E24:F24" si="5">E19/E21*365</f>
        <v>183.87397567599479</v>
      </c>
      <c r="F24" s="10">
        <f t="shared" si="5"/>
        <v>194.5875322298927</v>
      </c>
      <c r="G24" t="s">
        <v>47</v>
      </c>
    </row>
    <row r="25" spans="1:7">
      <c r="A25" s="4" t="s">
        <v>48</v>
      </c>
      <c r="B25" s="11">
        <f>B19/B24</f>
        <v>107.1808219178082</v>
      </c>
      <c r="C25" s="11">
        <f>C19/C24</f>
        <v>113.74794520547945</v>
      </c>
      <c r="D25" s="11">
        <f>D19/D24</f>
        <v>133.43561643835616</v>
      </c>
      <c r="E25" s="11">
        <f t="shared" ref="E25:F25" si="6">E19/E24</f>
        <v>162.41917808219179</v>
      </c>
      <c r="F25" s="11">
        <f t="shared" si="6"/>
        <v>164.69863013698631</v>
      </c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6"/>
  <sheetViews>
    <sheetView zoomScale="200" zoomScaleNormal="200" workbookViewId="0">
      <selection activeCell="B11" sqref="B11:F11"/>
    </sheetView>
  </sheetViews>
  <sheetFormatPr defaultColWidth="11" defaultRowHeight="15.95"/>
  <cols>
    <col min="1" max="1" width="31.625" customWidth="1"/>
    <col min="2" max="6" width="14" customWidth="1"/>
  </cols>
  <sheetData>
    <row r="1" spans="1:7">
      <c r="B1" s="7">
        <f>Data!C4</f>
        <v>2019</v>
      </c>
      <c r="C1" s="7">
        <f>Data!D4</f>
        <v>2020</v>
      </c>
      <c r="D1" s="7">
        <f>Data!E4</f>
        <v>2021</v>
      </c>
      <c r="E1" s="7">
        <f>Data!F4</f>
        <v>2022</v>
      </c>
      <c r="F1" s="7">
        <f>Data!G4</f>
        <v>2023</v>
      </c>
    </row>
    <row r="2" spans="1:7">
      <c r="A2" s="4" t="s">
        <v>49</v>
      </c>
      <c r="B2" s="3">
        <v>27350</v>
      </c>
      <c r="C2" s="3">
        <v>33453</v>
      </c>
      <c r="D2" s="3">
        <v>34631</v>
      </c>
      <c r="E2" s="3">
        <v>31985</v>
      </c>
      <c r="F2" s="3">
        <v>36268</v>
      </c>
      <c r="G2" t="s">
        <v>50</v>
      </c>
    </row>
    <row r="3" spans="1:7">
      <c r="A3" s="4" t="s">
        <v>14</v>
      </c>
      <c r="B3" s="6">
        <v>26001</v>
      </c>
      <c r="C3" s="6">
        <v>25404</v>
      </c>
      <c r="D3" s="6">
        <v>38257</v>
      </c>
      <c r="E3" s="6">
        <v>46058</v>
      </c>
      <c r="F3" s="6">
        <v>37635</v>
      </c>
      <c r="G3" t="s">
        <v>51</v>
      </c>
    </row>
    <row r="5" spans="1:7">
      <c r="A5" s="4" t="s">
        <v>40</v>
      </c>
      <c r="B5" s="12">
        <f>B2+B3</f>
        <v>53351</v>
      </c>
      <c r="C5" s="12">
        <f>C2+C3</f>
        <v>58857</v>
      </c>
      <c r="D5" s="12">
        <f>D2+D3</f>
        <v>72888</v>
      </c>
      <c r="E5" s="12">
        <f t="shared" ref="E5:F5" si="0">E2+E3</f>
        <v>78043</v>
      </c>
      <c r="F5" s="12">
        <f t="shared" si="0"/>
        <v>73903</v>
      </c>
      <c r="G5" t="s">
        <v>52</v>
      </c>
    </row>
    <row r="7" spans="1:7">
      <c r="A7" s="4" t="s">
        <v>42</v>
      </c>
      <c r="B7" s="6">
        <v>39121</v>
      </c>
      <c r="C7" s="6">
        <v>41518</v>
      </c>
      <c r="D7" s="6">
        <v>48704</v>
      </c>
      <c r="E7" s="6">
        <v>59283</v>
      </c>
      <c r="F7" s="6">
        <v>60115</v>
      </c>
      <c r="G7" t="s">
        <v>43</v>
      </c>
    </row>
    <row r="9" spans="1:7">
      <c r="A9" s="4" t="s">
        <v>44</v>
      </c>
      <c r="B9" s="8">
        <f>B5/B7</f>
        <v>1.3637432580966744</v>
      </c>
      <c r="C9" s="8">
        <f>C5/C7</f>
        <v>1.417626089888723</v>
      </c>
      <c r="D9" s="8">
        <f>D5/D7</f>
        <v>1.496550591327201</v>
      </c>
      <c r="E9" s="8">
        <f t="shared" ref="E9:F9" si="1">E5/E7</f>
        <v>1.3164482229306884</v>
      </c>
      <c r="F9" s="8">
        <f t="shared" si="1"/>
        <v>1.2293603925808867</v>
      </c>
      <c r="G9" t="s">
        <v>45</v>
      </c>
    </row>
    <row r="10" spans="1:7">
      <c r="A10" s="4" t="s">
        <v>46</v>
      </c>
      <c r="B10" s="10">
        <f>B5/B7*365</f>
        <v>497.76628920528617</v>
      </c>
      <c r="C10" s="10">
        <f>C5/C7*365</f>
        <v>517.43352280938393</v>
      </c>
      <c r="D10" s="10">
        <f>D5/D7*365</f>
        <v>546.24096583442838</v>
      </c>
      <c r="E10" s="10">
        <f t="shared" ref="E10:F10" si="2">E5/E7*365</f>
        <v>480.5036013697013</v>
      </c>
      <c r="F10" s="10">
        <f t="shared" si="2"/>
        <v>448.71654329202363</v>
      </c>
      <c r="G10" t="s">
        <v>47</v>
      </c>
    </row>
    <row r="11" spans="1:7">
      <c r="A11" s="4" t="s">
        <v>48</v>
      </c>
      <c r="B11" s="11">
        <f>B5/B10</f>
        <v>107.18082191780822</v>
      </c>
      <c r="C11" s="11">
        <f>C5/C10</f>
        <v>113.74794520547944</v>
      </c>
      <c r="D11" s="11">
        <f>D5/D10</f>
        <v>133.43561643835616</v>
      </c>
      <c r="E11" s="11">
        <f t="shared" ref="E11:F11" si="3">E5/E10</f>
        <v>162.41917808219176</v>
      </c>
      <c r="F11" s="11">
        <f t="shared" si="3"/>
        <v>164.69863013698631</v>
      </c>
    </row>
    <row r="16" spans="1:7">
      <c r="B16" s="13"/>
    </row>
  </sheetData>
  <phoneticPr fontId="3" type="noConversion"/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38C74A5D8D3C48987BFCC155921DEB" ma:contentTypeVersion="10" ma:contentTypeDescription="Create a new document." ma:contentTypeScope="" ma:versionID="9fcbedcca4efac41f57fdb48629b7cfd">
  <xsd:schema xmlns:xsd="http://www.w3.org/2001/XMLSchema" xmlns:xs="http://www.w3.org/2001/XMLSchema" xmlns:p="http://schemas.microsoft.com/office/2006/metadata/properties" xmlns:ns2="037f999c-0d1e-47fe-8fb8-29855ae0a4af" xmlns:ns3="affe3c60-210b-4deb-af1d-599e76359976" targetNamespace="http://schemas.microsoft.com/office/2006/metadata/properties" ma:root="true" ma:fieldsID="ce90d32d7e0150250490618f960defb6" ns2:_="" ns3:_="">
    <xsd:import namespace="037f999c-0d1e-47fe-8fb8-29855ae0a4af"/>
    <xsd:import namespace="affe3c60-210b-4deb-af1d-599e763599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7f999c-0d1e-47fe-8fb8-29855ae0a4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e3c60-210b-4deb-af1d-599e7635997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B3D411-C9FF-495E-BA6A-BC8CF84319E7}"/>
</file>

<file path=customXml/itemProps2.xml><?xml version="1.0" encoding="utf-8"?>
<ds:datastoreItem xmlns:ds="http://schemas.openxmlformats.org/officeDocument/2006/customXml" ds:itemID="{7D5FA06A-6FB1-4400-AD77-797AE4EDCF92}"/>
</file>

<file path=customXml/itemProps3.xml><?xml version="1.0" encoding="utf-8"?>
<ds:datastoreItem xmlns:ds="http://schemas.openxmlformats.org/officeDocument/2006/customXml" ds:itemID="{AC1DE589-52D6-4760-8482-D461EAC90BC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Duke CE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Cycle Time</dc:title>
  <dc:subject/>
  <dc:creator>Joe Perfetti</dc:creator>
  <cp:keywords/>
  <dc:description/>
  <cp:lastModifiedBy>Alin Airinei</cp:lastModifiedBy>
  <cp:revision/>
  <dcterms:created xsi:type="dcterms:W3CDTF">2016-08-16T04:09:45Z</dcterms:created>
  <dcterms:modified xsi:type="dcterms:W3CDTF">2025-01-23T04:08:12Z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0x010100D038C74A5D8D3C48987BFCC155921DEB</vt:lpwstr>
  </property>
</Properties>
</file>