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DS1\DEV-SOFT\Area de Proceso PPQA\HGQA\"/>
    </mc:Choice>
  </mc:AlternateContent>
  <bookViews>
    <workbookView xWindow="0" yWindow="2400" windowWidth="17280" windowHeight="9195" tabRatio="642" firstSheet="3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  <externalReference r:id="rId8"/>
  </externalReferences>
  <definedNames>
    <definedName name="_xlnm._FilterDatabase" localSheetId="2" hidden="1">Planificación!$A$12:$Z$53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D33" i="7" l="1"/>
  <c r="D32" i="7"/>
  <c r="D31" i="7"/>
  <c r="D30" i="7"/>
  <c r="D29" i="7"/>
  <c r="D41" i="7"/>
  <c r="D28" i="7"/>
  <c r="B46" i="5"/>
  <c r="B47" i="5"/>
  <c r="B48" i="5"/>
  <c r="B49" i="5"/>
  <c r="E8" i="5" l="1"/>
  <c r="M5" i="11" l="1"/>
  <c r="L5" i="11"/>
  <c r="J5" i="11"/>
  <c r="F5" i="11"/>
  <c r="E5" i="11"/>
  <c r="D5" i="11"/>
  <c r="C5" i="11"/>
  <c r="D61" i="7" l="1"/>
  <c r="D60" i="7"/>
  <c r="D59" i="7"/>
  <c r="I7" i="7"/>
  <c r="D34" i="7" l="1"/>
  <c r="E6" i="7"/>
  <c r="A6" i="11" l="1"/>
  <c r="O8" i="5"/>
  <c r="D42" i="7" s="1"/>
  <c r="D43" i="7" s="1"/>
  <c r="O7" i="5"/>
  <c r="A7" i="11" l="1"/>
  <c r="B14" i="5"/>
  <c r="M6" i="11" s="1"/>
  <c r="L6" i="11" l="1"/>
  <c r="J6" i="11"/>
  <c r="E6" i="11"/>
  <c r="A8" i="11"/>
  <c r="C6" i="11"/>
  <c r="F6" i="11"/>
  <c r="D6" i="11"/>
  <c r="B15" i="5"/>
  <c r="B16" i="5" l="1"/>
  <c r="B17" i="5" s="1"/>
  <c r="B18" i="5" s="1"/>
  <c r="B19" i="5" s="1"/>
  <c r="D7" i="11"/>
  <c r="E7" i="11"/>
  <c r="L7" i="11"/>
  <c r="J7" i="11"/>
  <c r="C7" i="11"/>
  <c r="F7" i="11"/>
  <c r="M7" i="11"/>
  <c r="A9" i="11"/>
  <c r="J8" i="11"/>
  <c r="D8" i="11"/>
  <c r="F8" i="11"/>
  <c r="C8" i="11"/>
  <c r="E8" i="11"/>
  <c r="C5" i="7"/>
  <c r="E8" i="7"/>
  <c r="E5" i="7"/>
  <c r="E4" i="7"/>
  <c r="E7" i="7"/>
  <c r="L8" i="11" l="1"/>
  <c r="M8" i="1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A10" i="11"/>
  <c r="J9" i="11"/>
  <c r="D9" i="11"/>
  <c r="M9" i="11"/>
  <c r="E9" i="11"/>
  <c r="F9" i="11"/>
  <c r="C9" i="11"/>
  <c r="L9" i="11"/>
  <c r="D62" i="7"/>
  <c r="D17" i="7"/>
  <c r="D18" i="7" s="1"/>
  <c r="A11" i="11" l="1"/>
  <c r="A12" i="11" s="1"/>
  <c r="E10" i="11"/>
  <c r="J10" i="11"/>
  <c r="D10" i="11"/>
  <c r="C10" i="11"/>
  <c r="M10" i="11"/>
  <c r="L10" i="11"/>
  <c r="F10" i="11"/>
  <c r="F12" i="11" l="1"/>
  <c r="A13" i="11"/>
  <c r="C12" i="11"/>
  <c r="J12" i="11"/>
  <c r="D12" i="11"/>
  <c r="L12" i="11"/>
  <c r="E12" i="11"/>
  <c r="M12" i="11"/>
  <c r="A14" i="1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L11" i="11"/>
  <c r="E11" i="11"/>
  <c r="F11" i="11"/>
  <c r="J11" i="11"/>
  <c r="D11" i="11"/>
  <c r="C11" i="11"/>
  <c r="M11" i="11"/>
  <c r="F13" i="11" l="1"/>
  <c r="L13" i="11"/>
  <c r="D13" i="11"/>
  <c r="M13" i="11"/>
  <c r="C13" i="11"/>
  <c r="E13" i="11"/>
  <c r="J13" i="11"/>
  <c r="M14" i="11" l="1"/>
  <c r="F14" i="11"/>
  <c r="C14" i="11"/>
  <c r="D14" i="11"/>
  <c r="L14" i="11"/>
  <c r="E14" i="11"/>
  <c r="J14" i="11"/>
  <c r="L16" i="11" l="1"/>
  <c r="E16" i="11"/>
  <c r="M16" i="11"/>
  <c r="J16" i="11"/>
  <c r="F16" i="11"/>
  <c r="B16" i="11"/>
  <c r="C16" i="11"/>
  <c r="D16" i="11"/>
  <c r="D15" i="11"/>
  <c r="M15" i="11"/>
  <c r="F15" i="11"/>
  <c r="C15" i="11"/>
  <c r="L15" i="11"/>
  <c r="J15" i="11"/>
  <c r="E15" i="11"/>
  <c r="F17" i="11" l="1"/>
  <c r="L17" i="11"/>
  <c r="E17" i="11"/>
  <c r="M17" i="11"/>
  <c r="J17" i="11"/>
  <c r="B17" i="11"/>
  <c r="D17" i="11"/>
  <c r="C17" i="11"/>
  <c r="M18" i="11" l="1"/>
  <c r="J18" i="11"/>
  <c r="F18" i="11"/>
  <c r="L18" i="11"/>
  <c r="E18" i="11"/>
  <c r="B18" i="11"/>
  <c r="D18" i="11"/>
  <c r="C18" i="11"/>
  <c r="E19" i="11" l="1"/>
  <c r="M19" i="11"/>
  <c r="J19" i="11"/>
  <c r="F19" i="11"/>
  <c r="L19" i="11"/>
  <c r="D19" i="11"/>
  <c r="C19" i="11"/>
  <c r="B19" i="11"/>
  <c r="L20" i="11" l="1"/>
  <c r="E20" i="11"/>
  <c r="M20" i="11"/>
  <c r="J20" i="11"/>
  <c r="F20" i="11"/>
  <c r="C20" i="11"/>
  <c r="B20" i="11"/>
  <c r="D20" i="11"/>
  <c r="F21" i="11" l="1"/>
  <c r="L21" i="11"/>
  <c r="E21" i="11"/>
  <c r="M21" i="11"/>
  <c r="J21" i="11"/>
  <c r="D21" i="11"/>
  <c r="C21" i="11"/>
  <c r="B21" i="11"/>
  <c r="M22" i="11" l="1"/>
  <c r="J22" i="11"/>
  <c r="F22" i="11"/>
  <c r="L22" i="11"/>
  <c r="E22" i="11"/>
  <c r="D22" i="11"/>
  <c r="C22" i="11"/>
  <c r="B22" i="11"/>
  <c r="E23" i="11" l="1"/>
  <c r="M23" i="11"/>
  <c r="J23" i="11"/>
  <c r="F23" i="11"/>
  <c r="L23" i="11"/>
  <c r="C23" i="11"/>
  <c r="D23" i="11"/>
  <c r="B23" i="11"/>
  <c r="L24" i="11" l="1"/>
  <c r="E24" i="11"/>
  <c r="M24" i="11"/>
  <c r="J24" i="11"/>
  <c r="F24" i="11"/>
  <c r="D24" i="11"/>
  <c r="B24" i="11"/>
  <c r="C24" i="11"/>
  <c r="F25" i="11" l="1"/>
  <c r="L25" i="11"/>
  <c r="E25" i="11"/>
  <c r="M25" i="11"/>
  <c r="J25" i="11"/>
  <c r="C25" i="11"/>
  <c r="D25" i="11"/>
  <c r="B25" i="11"/>
  <c r="M26" i="11" l="1"/>
  <c r="J26" i="11"/>
  <c r="F26" i="11"/>
  <c r="L26" i="11"/>
  <c r="E26" i="11"/>
  <c r="C26" i="11"/>
  <c r="B26" i="11"/>
  <c r="D26" i="11"/>
  <c r="E27" i="11" l="1"/>
  <c r="M27" i="11"/>
  <c r="J27" i="11"/>
  <c r="F27" i="11"/>
  <c r="L27" i="11"/>
  <c r="C27" i="11"/>
  <c r="B27" i="11"/>
  <c r="D27" i="11"/>
  <c r="L28" i="11" l="1"/>
  <c r="E28" i="11"/>
  <c r="M28" i="11"/>
  <c r="J28" i="11"/>
  <c r="F28" i="11"/>
  <c r="B28" i="11"/>
  <c r="D28" i="11"/>
  <c r="C28" i="11"/>
  <c r="F29" i="11" l="1"/>
  <c r="L29" i="11"/>
  <c r="E29" i="11"/>
  <c r="M29" i="11"/>
  <c r="J29" i="11"/>
  <c r="D29" i="11"/>
  <c r="C29" i="11"/>
  <c r="B29" i="11"/>
  <c r="M30" i="11" l="1"/>
  <c r="J30" i="11"/>
  <c r="F30" i="11"/>
  <c r="E30" i="11"/>
  <c r="L30" i="11"/>
  <c r="C30" i="11"/>
  <c r="D30" i="11"/>
  <c r="B30" i="11"/>
  <c r="E31" i="11" l="1"/>
  <c r="M31" i="11"/>
  <c r="J31" i="11"/>
  <c r="F31" i="11"/>
  <c r="L31" i="11"/>
  <c r="C31" i="11"/>
  <c r="D31" i="11"/>
  <c r="B31" i="11"/>
  <c r="L32" i="11" l="1"/>
  <c r="E32" i="11"/>
  <c r="M32" i="11"/>
  <c r="J32" i="11"/>
  <c r="F32" i="11"/>
  <c r="D32" i="11"/>
  <c r="B32" i="11"/>
  <c r="C32" i="11"/>
  <c r="F33" i="11" l="1"/>
  <c r="L33" i="11"/>
  <c r="E33" i="11"/>
  <c r="M33" i="11"/>
  <c r="J33" i="11"/>
  <c r="D33" i="11"/>
  <c r="B33" i="11"/>
  <c r="C33" i="11"/>
  <c r="M34" i="11" l="1"/>
  <c r="J34" i="11"/>
  <c r="F34" i="11"/>
  <c r="L34" i="11"/>
  <c r="E34" i="11"/>
  <c r="C34" i="11"/>
  <c r="B34" i="11"/>
  <c r="D34" i="11"/>
  <c r="E35" i="11" l="1"/>
  <c r="M35" i="11"/>
  <c r="J35" i="11"/>
  <c r="F35" i="11"/>
  <c r="L35" i="11"/>
  <c r="B35" i="11"/>
  <c r="D35" i="11"/>
  <c r="C35" i="11"/>
  <c r="L36" i="11" l="1"/>
  <c r="E36" i="11"/>
  <c r="M36" i="11"/>
  <c r="J36" i="11"/>
  <c r="F36" i="11"/>
  <c r="B36" i="11"/>
  <c r="D36" i="11"/>
  <c r="C36" i="11"/>
  <c r="F37" i="11" l="1"/>
  <c r="L37" i="11"/>
  <c r="E37" i="11"/>
  <c r="M37" i="11"/>
  <c r="J37" i="11"/>
  <c r="C37" i="11"/>
  <c r="B37" i="11"/>
  <c r="D37" i="11"/>
  <c r="M38" i="11" l="1"/>
  <c r="J38" i="11"/>
  <c r="E38" i="11"/>
  <c r="F38" i="11"/>
  <c r="L38" i="11"/>
  <c r="C38" i="11"/>
  <c r="B38" i="11"/>
  <c r="D38" i="11"/>
  <c r="E39" i="11" l="1"/>
  <c r="M39" i="11"/>
  <c r="J39" i="11"/>
  <c r="F39" i="11"/>
  <c r="L39" i="11"/>
  <c r="B39" i="11"/>
  <c r="D39" i="11"/>
  <c r="C39" i="11"/>
  <c r="L40" i="11" l="1"/>
  <c r="E40" i="11"/>
  <c r="M40" i="11"/>
  <c r="J40" i="11"/>
  <c r="F40" i="11"/>
  <c r="B40" i="11"/>
  <c r="D40" i="11"/>
  <c r="C40" i="11"/>
  <c r="L41" i="11" l="1"/>
  <c r="E41" i="11"/>
  <c r="M41" i="11"/>
  <c r="J41" i="11"/>
  <c r="F41" i="11"/>
  <c r="B41" i="11"/>
  <c r="D41" i="11"/>
  <c r="C41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<sst xmlns="http://schemas.openxmlformats.org/spreadsheetml/2006/main" count="608" uniqueCount="234">
  <si>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</si>
  <si>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</si>
  <si>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</si>
  <si>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</si>
  <si>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</si>
  <si>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</si>
  <si>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</si>
  <si>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</si>
  <si>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</si>
  <si>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</si>
  <si>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</si>
  <si>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</si>
  <si>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</si>
  <si>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</si>
  <si>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</si>
  <si>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</si>
  <si>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</si>
  <si>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</si>
  <si>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</si>
  <si>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</si>
  <si>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</si>
  <si>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</si>
  <si>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</si>
  <si>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</si>
  <si>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</si>
  <si>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</si>
  <si>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</si>
  <si>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</si>
  <si>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</si>
  <si>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</si>
  <si>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</si>
  <si>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</si>
  <si>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</si>
  <si>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</si>
  <si>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</si>
  <si>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</si>
  <si>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</si>
  <si>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</si>
  <si>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</si>
  <si>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</si>
  <si>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</si>
  <si>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</si>
  <si>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</si>
  <si>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</si>
  <si>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</si>
  <si>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</si>
  <si>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</si>
  <si>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</si>
  <si>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</si>
  <si>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</si>
  <si>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</si>
  <si>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</si>
  <si>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</si>
  <si>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</si>
  <si>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</si>
  <si>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</si>
  <si>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</si>
  <si>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</si>
  <si>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</si>
  <si>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</si>
  <si>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</si>
  <si>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</si>
  <si>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</si>
  <si>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</si>
  <si>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</si>
  <si>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</si>
  <si>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</si>
  <si>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</si>
  <si>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</si>
  <si>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</si>
  <si>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</si>
  <si>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</si>
  <si>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</si>
  <si>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</si>
  <si>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</si>
  <si>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</si>
  <si>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</si>
  <si>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</si>
  <si>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</si>
  <si>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</si>
  <si>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</si>
  <si>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</si>
  <si>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</si>
  <si>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</si>
  <si>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</si>
  <si>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</si>
  <si>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</si>
  <si>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</si>
  <si>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</si>
  <si>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</si>
  <si>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</si>
  <si>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</si>
  <si>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</si>
  <si>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</si>
  <si>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</si>
  <si>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</si>
  <si>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</si>
  <si>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</si>
  <si>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</si>
  <si>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</si>
  <si>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</si>
  <si>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</si>
  <si>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</si>
  <si>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</si>
  <si>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</si>
  <si>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</si>
  <si>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</si>
  <si>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</si>
  <si>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</si>
  <si>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</si>
  <si>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</si>
  <si>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</si>
  <si>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</si>
  <si>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</si>
  <si>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</si>
  <si>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</si>
  <si>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</si>
  <si>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</si>
  <si>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</si>
  <si>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</si>
  <si>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</si>
  <si>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</si>
  <si>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</si>
  <si>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</si>
  <si>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</si>
  <si>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</si>
  <si>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</si>
  <si>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</si>
  <si>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</si>
  <si>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</si>
  <si>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Analista de Calidad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</si>
  <si>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</si>
  <si>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</si>
  <si>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</si>
  <si>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</si>
  <si>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</si>
  <si>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</si>
  <si>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</si>
  <si>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</si>
  <si>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</si>
  <si>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</si>
  <si>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</si>
  <si>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</si>
  <si>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</si>
  <si>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</si>
  <si>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</si>
  <si>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</si>
  <si>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</si>
  <si>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</si>
  <si>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</si>
  <si>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</si>
  <si>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</si>
  <si>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</si>
  <si>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</si>
  <si>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</si>
  <si>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</si>
  <si>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</si>
  <si>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</si>
  <si>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</si>
  <si>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</si>
  <si>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</si>
  <si>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</si>
  <si>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</si>
  <si>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</si>
  <si>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</si>
  <si>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</si>
  <si>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</si>
  <si>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</si>
  <si>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</si>
  <si>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</si>
  <si>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</si>
  <si>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</si>
  <si>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</si>
  <si>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</si>
  <si>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</si>
  <si>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Nombre del Jefe de Proyecto</t>
  </si>
  <si>
    <t>Nombre del Analista de Calidad</t>
  </si>
  <si>
    <t>Actualizar Datos del Documento y corregir definiciones</t>
  </si>
  <si>
    <t>Nro.</t>
  </si>
  <si>
    <t>Ajustar documento a formato de documentos del proyecto (Aplica solo a plantilla, no al contenido)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</si>
  <si>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</si>
  <si>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</si>
  <si>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</si>
  <si>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</si>
  <si>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</si>
  <si>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PGPROY_Proceso de Gestión</t>
  </si>
  <si>
    <t>ACREVPRO_Acta de Revisión de Plan de Proyecto</t>
  </si>
  <si>
    <t>AREXT_Acta de reunión Externa</t>
  </si>
  <si>
    <t>ARINT_Actas de Reunión Quincenal</t>
  </si>
  <si>
    <t>ACENTRE_Acta de Aceptación  de Entregables</t>
  </si>
  <si>
    <t>Clasificación de la disconformidad.
Estándar: No cumple con el estándar.
Control de Configuración: No Cumple con la nomenclatura  ni con la ruta en la lista de Ítems de configuración.</t>
  </si>
  <si>
    <t>Carluis Oyola</t>
  </si>
  <si>
    <t>BIO ASSITENS</t>
  </si>
  <si>
    <t>Benji Santillan</t>
  </si>
  <si>
    <t>Alfredo Eguiluz</t>
  </si>
  <si>
    <t>Marco Ataupillco</t>
  </si>
  <si>
    <t>Benji Santillan Torres</t>
  </si>
  <si>
    <t>Carluis Oyola Laynes</t>
  </si>
  <si>
    <t>Versión: 0.1</t>
  </si>
  <si>
    <t>HGQA_V0.1_2016 MAYO Herramienta de Gestión QA-Producto</t>
  </si>
  <si>
    <t>Fecha Efectiva: 01/06/2016</t>
  </si>
  <si>
    <t>Modificar Documento a Formato del Proyecto (Agregar Kick Off Meeting Interno)</t>
  </si>
  <si>
    <t>Solución de No Conformidad el 27/05/2016</t>
  </si>
  <si>
    <t xml:space="preserve">Corregir fechas y agregar actividades por desconfiguración de la misma (Kick Off Meeting Interno) </t>
  </si>
  <si>
    <t>0.1</t>
  </si>
  <si>
    <t>PGREQM_Proceso de Gestión de Requerimientos</t>
  </si>
  <si>
    <t>Planificación y Ejecución Conforme</t>
  </si>
  <si>
    <t>DANA_Documento de Análisis</t>
  </si>
  <si>
    <t>GUINSTALL_Guia de Instalación</t>
  </si>
  <si>
    <t>Mayor tiempo del Planificado</t>
  </si>
  <si>
    <t>HGQA_Herramienta Gestión de Aseguramiento de Calidad</t>
  </si>
  <si>
    <t>PGC_Proceso de Gestión de Configuración</t>
  </si>
  <si>
    <t>REGITCON_Registro de Ítems de Configuración</t>
  </si>
  <si>
    <t>PROMM_Proceso de Medición de Métrica</t>
  </si>
  <si>
    <t>TABM_Tablero de Métricas</t>
  </si>
  <si>
    <t>FMNCONQAP_Ficha de Métricas de N Conformidades QA de Producto</t>
  </si>
  <si>
    <t>FMVREQM_Ficha de Métricas de Volatilidad de Requerimientos</t>
  </si>
  <si>
    <t>FMICIC_Ficha de Métrica de Índice de Cambios en Ítems de Configuración</t>
  </si>
  <si>
    <t>FMEXRI_Ficha de Métrica de Exposición al Riesgo</t>
  </si>
  <si>
    <t>JUNIO</t>
  </si>
  <si>
    <t xml:space="preserve">Definir índice y numeración de subtemas desarrollados en el documento </t>
  </si>
  <si>
    <t>Documento en elaboración</t>
  </si>
  <si>
    <t>Especificar mayor número de aspectos a auditar por documento</t>
  </si>
  <si>
    <t>Ajustar documento a formato de documentos del proyecto</t>
  </si>
  <si>
    <t xml:space="preserve">Definir índice y numeración de subtemas en el documento </t>
  </si>
  <si>
    <t>Actualizar datos de Ítem de Configuración (Ruta de Activos de Procesos, Ruta de los Registros y Código - Libro Ítems)</t>
  </si>
  <si>
    <t>Cambiar nomenclatura del documento (Modificar título del Documento y tipo (de .PDF a .docx))</t>
  </si>
  <si>
    <t>Cambiar documento a formato de documentos del proyecto</t>
  </si>
  <si>
    <t>Especificar el Acceso de Solo Lectura al Cliente (PDS EIRL)</t>
  </si>
  <si>
    <t>Solucionar el dia 17/06/2016</t>
  </si>
  <si>
    <t>Solucionar el dia 19/06/2016</t>
  </si>
  <si>
    <t>Solucionar el dia 21/06/2016</t>
  </si>
  <si>
    <t>Solucionar el dia 22/06/2016</t>
  </si>
  <si>
    <t>Solucionar el dia 24/06/2016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</si>
</sst>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70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NumberFormat="1" applyFont="1" applyFill="1" applyBorder="1" applyAlignment="1">
      <alignment horizontal="center" vertical="center" wrapText="1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left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8" fillId="24" borderId="39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9" xfId="40" applyFont="1" applyFill="1" applyBorder="1" applyAlignment="1">
      <alignment horizontal="center" vertical="center" wrapText="1"/>
    </xf>
    <xf numFmtId="0" fontId="64" fillId="24" borderId="39" xfId="40" applyNumberFormat="1" applyFont="1" applyFill="1" applyBorder="1" applyAlignment="1">
      <alignment horizontal="center" vertical="center" wrapText="1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0" fontId="64" fillId="24" borderId="39" xfId="40" applyFont="1" applyFill="1" applyBorder="1" applyAlignment="1" applyProtection="1">
      <alignment horizontal="center" vertical="center" wrapText="1"/>
      <protection locked="0"/>
    </xf>
    <xf numFmtId="0" fontId="64" fillId="24" borderId="39" xfId="40" applyFont="1" applyFill="1" applyBorder="1" applyAlignment="1" applyProtection="1">
      <alignment vertical="center" wrapText="1"/>
      <protection locked="0"/>
    </xf>
    <xf numFmtId="15" fontId="64" fillId="24" borderId="39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1" fillId="0" borderId="10" xfId="36" applyFont="1" applyBorder="1" applyAlignment="1">
      <alignment horizontal="center" vertical="top" wrapText="1"/>
    </xf>
    <xf numFmtId="0" fontId="63" fillId="0" borderId="10" xfId="0" applyFont="1" applyFill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3" fillId="0" borderId="22" xfId="40" applyFont="1" applyBorder="1" applyAlignment="1">
      <alignment vertical="center" wrapText="1"/>
    </xf>
    <xf numFmtId="0" fontId="3" fillId="0" borderId="22" xfId="40" applyFont="1" applyFill="1" applyBorder="1" applyAlignment="1">
      <alignment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85</c:v>
                </c:pt>
                <c:pt idx="1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8826320"/>
        <c:axId val="268826880"/>
      </c:barChart>
      <c:catAx>
        <c:axId val="2688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82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88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88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9481680"/>
        <c:axId val="329051056"/>
        <c:axId val="0"/>
      </c:bar3DChart>
      <c:catAx>
        <c:axId val="24948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905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90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94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180975</xdr:rowOff>
    </xdr:from>
    <xdr:to>
      <xdr:col>1</xdr:col>
      <xdr:colOff>1790455</xdr:colOff>
      <xdr:row>1</xdr:row>
      <xdr:rowOff>926570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66700" y="33337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0</xdr:row>
      <xdr:rowOff>47625</xdr:rowOff>
    </xdr:from>
    <xdr:to>
      <xdr:col>5</xdr:col>
      <xdr:colOff>2238130</xdr:colOff>
      <xdr:row>4</xdr:row>
      <xdr:rowOff>97895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4362450" y="47625"/>
          <a:ext cx="1723780" cy="745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190500</xdr:colOff>
      <xdr:row>0</xdr:row>
      <xdr:rowOff>66675</xdr:rowOff>
    </xdr:from>
    <xdr:to>
      <xdr:col>6</xdr:col>
      <xdr:colOff>123824</xdr:colOff>
      <xdr:row>0</xdr:row>
      <xdr:rowOff>714375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3990975" y="66675"/>
          <a:ext cx="2000249" cy="647700"/>
        </a:xfrm>
        <a:prstGeom prst="rect">
          <a:avLst/>
        </a:prstGeom>
        <a:noFill/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DS1/EBR-SOFT-master/EBR-SOFT-master/Area_de_Proceso-_PPQA/HGQA/HGQA_V1.0_2015_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Planificación"/>
      <sheetName val="Seguimiento de NC"/>
      <sheetName val="Informe de Revisión"/>
      <sheetName val="Tablas"/>
    </sheetNames>
    <sheetDataSet>
      <sheetData sheetId="0" refreshError="1"/>
      <sheetData sheetId="1" refreshError="1"/>
      <sheetData sheetId="2">
        <row r="13">
          <cell r="B13">
            <v>1</v>
          </cell>
          <cell r="C13">
            <v>2</v>
          </cell>
          <cell r="D13" t="str">
            <v>Desarrollo de Sistemas</v>
          </cell>
          <cell r="E13" t="str">
            <v>PP_PMC</v>
          </cell>
          <cell r="F13" t="str">
            <v>PGPROY_Proceso de Gestión</v>
          </cell>
          <cell r="G13" t="str">
            <v>Roger</v>
          </cell>
          <cell r="H13" t="str">
            <v>Julio</v>
          </cell>
        </row>
        <row r="14">
          <cell r="B14">
            <v>2</v>
          </cell>
          <cell r="C14">
            <v>2</v>
          </cell>
          <cell r="D14" t="str">
            <v>Desarrollo de Sistemas</v>
          </cell>
          <cell r="E14" t="str">
            <v>PP_PMC</v>
          </cell>
          <cell r="F14" t="str">
            <v>PPROY_Plan de Proyecto</v>
          </cell>
          <cell r="G14" t="str">
            <v>Roger</v>
          </cell>
          <cell r="H14" t="str">
            <v>Julio</v>
          </cell>
        </row>
        <row r="15">
          <cell r="B15">
            <v>3</v>
          </cell>
          <cell r="C15">
            <v>2</v>
          </cell>
          <cell r="D15" t="str">
            <v>Desarrollo de Sistemas</v>
          </cell>
          <cell r="E15" t="str">
            <v>PP_PMC</v>
          </cell>
          <cell r="F15" t="str">
            <v>ACREVPRO_Acta de Revisión de Plan de Proyecto</v>
          </cell>
          <cell r="G15" t="str">
            <v>Roger</v>
          </cell>
          <cell r="H15" t="str">
            <v>Julio</v>
          </cell>
        </row>
        <row r="16">
          <cell r="B16">
            <v>4</v>
          </cell>
          <cell r="C16">
            <v>2</v>
          </cell>
          <cell r="D16" t="str">
            <v>Desarrollo de Sistemas</v>
          </cell>
          <cell r="E16" t="str">
            <v>PP_PMC</v>
          </cell>
          <cell r="F16" t="str">
            <v>CPROY_Cronograma de Proyecto</v>
          </cell>
          <cell r="G16" t="str">
            <v>Roger</v>
          </cell>
          <cell r="H16" t="str">
            <v>Julio</v>
          </cell>
        </row>
        <row r="17">
          <cell r="B17">
            <v>5</v>
          </cell>
          <cell r="C17">
            <v>2</v>
          </cell>
          <cell r="D17" t="str">
            <v>Desarrollo de Sistemas</v>
          </cell>
          <cell r="E17" t="str">
            <v>PP_PMC</v>
          </cell>
          <cell r="F17" t="str">
            <v>REGRI_Registro de Riesgos</v>
          </cell>
          <cell r="G17" t="str">
            <v>Roger</v>
          </cell>
          <cell r="H17" t="str">
            <v>Julio</v>
          </cell>
        </row>
        <row r="18">
          <cell r="B18">
            <v>6</v>
          </cell>
          <cell r="C18">
            <v>2</v>
          </cell>
          <cell r="D18" t="str">
            <v>Desarrollo de Sistemas</v>
          </cell>
          <cell r="E18" t="str">
            <v>PP_PMC</v>
          </cell>
          <cell r="F18" t="str">
            <v>ACCPRO_Acta de Cierre de Proyecto</v>
          </cell>
          <cell r="G18" t="str">
            <v>Roger</v>
          </cell>
          <cell r="H18" t="str">
            <v>Julio</v>
          </cell>
        </row>
        <row r="19">
          <cell r="B19">
            <v>7</v>
          </cell>
          <cell r="C19">
            <v>2</v>
          </cell>
          <cell r="D19" t="str">
            <v>Desarrollo de Sistemas</v>
          </cell>
          <cell r="E19" t="str">
            <v>PP_PMC</v>
          </cell>
          <cell r="F19" t="str">
            <v>ACREPRO_Acta de Relatorio de Proyecto</v>
          </cell>
          <cell r="G19" t="str">
            <v>Roger</v>
          </cell>
          <cell r="H19" t="str">
            <v>Julio</v>
          </cell>
        </row>
        <row r="20">
          <cell r="B20">
            <v>8</v>
          </cell>
          <cell r="C20">
            <v>1</v>
          </cell>
          <cell r="D20" t="str">
            <v>Desarrollo de Sistemas</v>
          </cell>
          <cell r="E20" t="str">
            <v>REQM</v>
          </cell>
          <cell r="F20" t="str">
            <v>PGREQM_Proceso de Gestión de Requerimientos</v>
          </cell>
          <cell r="G20" t="str">
            <v>Roger</v>
          </cell>
          <cell r="H20" t="str">
            <v>Julio</v>
          </cell>
        </row>
        <row r="21">
          <cell r="B21">
            <v>9</v>
          </cell>
          <cell r="C21">
            <v>1</v>
          </cell>
          <cell r="D21" t="str">
            <v>Desarrollo de Sistemas</v>
          </cell>
          <cell r="E21" t="str">
            <v>REQM</v>
          </cell>
          <cell r="F21" t="str">
            <v>LMREQM_Lista Maestra de Requerimientos</v>
          </cell>
          <cell r="G21" t="str">
            <v>Roger</v>
          </cell>
          <cell r="H21" t="str">
            <v>Julio</v>
          </cell>
        </row>
        <row r="22">
          <cell r="B22">
            <v>10</v>
          </cell>
          <cell r="C22">
            <v>1</v>
          </cell>
          <cell r="D22" t="str">
            <v>Desarrollo de Sistemas</v>
          </cell>
          <cell r="E22" t="str">
            <v>REQM</v>
          </cell>
          <cell r="F22" t="str">
            <v>MTREQM_Matriz Trazabilidad de Requerimientos</v>
          </cell>
          <cell r="G22" t="str">
            <v>Roger</v>
          </cell>
          <cell r="H22" t="str">
            <v>Julio</v>
          </cell>
        </row>
        <row r="23">
          <cell r="B23">
            <v>11</v>
          </cell>
          <cell r="C23">
            <v>1</v>
          </cell>
          <cell r="D23" t="str">
            <v>Desarrollo de Sistemas</v>
          </cell>
          <cell r="E23" t="str">
            <v>REQM</v>
          </cell>
          <cell r="F23" t="str">
            <v>SOLCREQ_Solicitud de Cambios a Requerimientos</v>
          </cell>
          <cell r="G23" t="str">
            <v>Roger</v>
          </cell>
          <cell r="H23" t="str">
            <v>Julio</v>
          </cell>
        </row>
        <row r="24">
          <cell r="B24">
            <v>12</v>
          </cell>
          <cell r="C24">
            <v>1</v>
          </cell>
          <cell r="D24" t="str">
            <v>Desarrollo de Sistemas</v>
          </cell>
          <cell r="E24" t="str">
            <v>REQM</v>
          </cell>
          <cell r="F24" t="str">
            <v>ASCR_Acta de Solicitud de Cambios a Requerimientos</v>
          </cell>
          <cell r="G24" t="str">
            <v>Roger</v>
          </cell>
          <cell r="H24" t="str">
            <v>Julio</v>
          </cell>
        </row>
        <row r="25">
          <cell r="B25">
            <v>13</v>
          </cell>
          <cell r="C25">
            <v>1</v>
          </cell>
          <cell r="D25" t="str">
            <v>Desarrollo de Sistemas</v>
          </cell>
          <cell r="E25" t="str">
            <v>REQM</v>
          </cell>
          <cell r="F25" t="str">
            <v>RCREQM_Registro de Cambios a Requerimientos</v>
          </cell>
          <cell r="G25" t="str">
            <v>Roger</v>
          </cell>
          <cell r="H25" t="str">
            <v>Julio</v>
          </cell>
        </row>
        <row r="26">
          <cell r="B26">
            <v>14</v>
          </cell>
          <cell r="C26">
            <v>1</v>
          </cell>
          <cell r="D26" t="str">
            <v>Desarrollo de Sistemas</v>
          </cell>
          <cell r="E26" t="str">
            <v>REQM</v>
          </cell>
          <cell r="F26" t="str">
            <v>DANA_Documento de Análisis</v>
          </cell>
          <cell r="G26" t="str">
            <v>Roger</v>
          </cell>
          <cell r="H26" t="str">
            <v>Julio</v>
          </cell>
        </row>
        <row r="27">
          <cell r="B27">
            <v>15</v>
          </cell>
          <cell r="C27">
            <v>1</v>
          </cell>
          <cell r="D27" t="str">
            <v>Desarrollo de Sistemas</v>
          </cell>
          <cell r="E27" t="str">
            <v>REQM</v>
          </cell>
          <cell r="F27" t="str">
            <v>DDIS_Documento de Diseño</v>
          </cell>
          <cell r="G27" t="str">
            <v>Roger</v>
          </cell>
          <cell r="H27" t="str">
            <v>Julio</v>
          </cell>
        </row>
        <row r="28">
          <cell r="B28">
            <v>16</v>
          </cell>
          <cell r="C28">
            <v>1</v>
          </cell>
          <cell r="D28" t="str">
            <v>Desarrollo de Sistemas</v>
          </cell>
          <cell r="E28" t="str">
            <v>REQM</v>
          </cell>
          <cell r="F28" t="str">
            <v>MANUSER_Manual de Usuario</v>
          </cell>
          <cell r="G28" t="str">
            <v>Gaspar</v>
          </cell>
          <cell r="H28" t="str">
            <v>Julio</v>
          </cell>
        </row>
        <row r="29">
          <cell r="B29">
            <v>17</v>
          </cell>
          <cell r="C29">
            <v>1</v>
          </cell>
          <cell r="D29" t="str">
            <v>Desarrollo de Sistemas</v>
          </cell>
          <cell r="E29" t="str">
            <v>REQM</v>
          </cell>
          <cell r="F29" t="str">
            <v>INPRUIN_Informe de Pruebas Internas</v>
          </cell>
          <cell r="G29" t="str">
            <v>Roger</v>
          </cell>
          <cell r="H29" t="str">
            <v>Julio</v>
          </cell>
        </row>
        <row r="30">
          <cell r="B30">
            <v>18</v>
          </cell>
          <cell r="C30">
            <v>1</v>
          </cell>
          <cell r="D30" t="str">
            <v>Desarrollo de Sistemas</v>
          </cell>
          <cell r="E30" t="str">
            <v>REQM</v>
          </cell>
          <cell r="F30" t="str">
            <v>INPRUEX_Informe de Pruebas Externas</v>
          </cell>
          <cell r="G30" t="str">
            <v>Roger</v>
          </cell>
          <cell r="H30" t="str">
            <v>Julio</v>
          </cell>
        </row>
        <row r="31">
          <cell r="B31">
            <v>19</v>
          </cell>
          <cell r="C31">
            <v>1</v>
          </cell>
          <cell r="D31" t="str">
            <v>Desarrollo de Sistemas</v>
          </cell>
          <cell r="E31" t="str">
            <v>REQM</v>
          </cell>
          <cell r="F31" t="str">
            <v>GUINSTALL_Guia de Instalación</v>
          </cell>
          <cell r="G31" t="str">
            <v>Gaspar</v>
          </cell>
          <cell r="H31" t="str">
            <v>Julio</v>
          </cell>
        </row>
        <row r="32">
          <cell r="B32">
            <v>20</v>
          </cell>
          <cell r="C32">
            <v>1</v>
          </cell>
          <cell r="D32" t="str">
            <v>Desarrollo de Sistemas</v>
          </cell>
          <cell r="E32" t="str">
            <v>PPQA</v>
          </cell>
          <cell r="F32" t="str">
            <v>CHKQA_CheckList de Aseguramiento de Calidad</v>
          </cell>
          <cell r="G32" t="str">
            <v>Julio</v>
          </cell>
          <cell r="H32" t="str">
            <v>Roger</v>
          </cell>
        </row>
        <row r="33">
          <cell r="B33">
            <v>21</v>
          </cell>
          <cell r="C33">
            <v>1</v>
          </cell>
          <cell r="D33" t="str">
            <v>Desarrollo de Sistemas</v>
          </cell>
          <cell r="E33" t="str">
            <v>PPQA</v>
          </cell>
          <cell r="F33" t="str">
            <v>HGQA_Herramienta Gestión de Aseguramiento de Calidad</v>
          </cell>
          <cell r="G33" t="str">
            <v>Julio</v>
          </cell>
          <cell r="H33" t="str">
            <v>Roger</v>
          </cell>
        </row>
        <row r="34">
          <cell r="B34">
            <v>22</v>
          </cell>
          <cell r="C34">
            <v>1</v>
          </cell>
          <cell r="D34" t="str">
            <v>Desarrollo de Sistemas</v>
          </cell>
          <cell r="E34" t="str">
            <v>PPQA</v>
          </cell>
          <cell r="F34" t="str">
            <v>PQA_Proceso de Aseguramiento de Calidad</v>
          </cell>
          <cell r="G34" t="str">
            <v>Julio</v>
          </cell>
          <cell r="H34" t="str">
            <v>Roger</v>
          </cell>
        </row>
        <row r="35">
          <cell r="B35">
            <v>23</v>
          </cell>
          <cell r="C35">
            <v>1</v>
          </cell>
          <cell r="D35" t="str">
            <v>Desarrollo de Sistemas</v>
          </cell>
          <cell r="E35" t="str">
            <v>PPQA</v>
          </cell>
          <cell r="F35" t="str">
            <v>SOLQA_Solicitud de Aseguramiento de Calidad</v>
          </cell>
          <cell r="G35" t="str">
            <v>Julio</v>
          </cell>
          <cell r="H35" t="str">
            <v>Roger</v>
          </cell>
        </row>
        <row r="36">
          <cell r="B36">
            <v>24</v>
          </cell>
          <cell r="C36">
            <v>1</v>
          </cell>
          <cell r="D36" t="str">
            <v>Desarrollo de Sistemas</v>
          </cell>
          <cell r="E36" t="str">
            <v>PPQA</v>
          </cell>
          <cell r="F36" t="str">
            <v>INREQA_Informe de Revisión General de Aseguramiento de Calidad</v>
          </cell>
          <cell r="G36" t="str">
            <v>Julio</v>
          </cell>
          <cell r="H36" t="str">
            <v>Roger</v>
          </cell>
        </row>
        <row r="37">
          <cell r="B37">
            <v>25</v>
          </cell>
          <cell r="C37">
            <v>1</v>
          </cell>
          <cell r="D37" t="str">
            <v>Desarrollo de Sistemas</v>
          </cell>
          <cell r="E37" t="str">
            <v>CM</v>
          </cell>
          <cell r="F37" t="str">
            <v>PGC_Proceso de Gestión de Configuración</v>
          </cell>
          <cell r="G37" t="str">
            <v>Gaspar</v>
          </cell>
          <cell r="H37" t="str">
            <v>Julio</v>
          </cell>
        </row>
        <row r="38">
          <cell r="B38">
            <v>26</v>
          </cell>
          <cell r="C38">
            <v>1</v>
          </cell>
          <cell r="D38" t="str">
            <v>Desarrollo de Sistemas</v>
          </cell>
          <cell r="E38" t="str">
            <v>CM</v>
          </cell>
          <cell r="F38" t="str">
            <v>SOLACC_Solicitud de Accesos</v>
          </cell>
          <cell r="G38" t="str">
            <v>Gaspar</v>
          </cell>
          <cell r="H38" t="str">
            <v>Julio</v>
          </cell>
        </row>
        <row r="39">
          <cell r="B39">
            <v>27</v>
          </cell>
          <cell r="C39">
            <v>1</v>
          </cell>
          <cell r="D39" t="str">
            <v>Desarrollo de Sistemas</v>
          </cell>
          <cell r="E39" t="str">
            <v>CM</v>
          </cell>
          <cell r="F39" t="str">
            <v>REGITCON_Registro de Ítems de Configuración</v>
          </cell>
          <cell r="G39" t="str">
            <v>Gaspar</v>
          </cell>
          <cell r="H39" t="str">
            <v>Julio</v>
          </cell>
        </row>
        <row r="40">
          <cell r="B40">
            <v>28</v>
          </cell>
          <cell r="C40">
            <v>1</v>
          </cell>
          <cell r="D40" t="str">
            <v>Desarrollo de Sistemas</v>
          </cell>
          <cell r="E40" t="str">
            <v>MA</v>
          </cell>
          <cell r="F40" t="str">
            <v>PROMM_Proceso de Medición de Métrica</v>
          </cell>
          <cell r="G40" t="str">
            <v>Roger</v>
          </cell>
          <cell r="H40" t="str">
            <v>Julio</v>
          </cell>
        </row>
        <row r="41">
          <cell r="B41">
            <v>29</v>
          </cell>
          <cell r="C41">
            <v>1</v>
          </cell>
          <cell r="D41" t="str">
            <v>Desarrollo de Sistemas</v>
          </cell>
          <cell r="E41" t="str">
            <v>MA</v>
          </cell>
          <cell r="F41" t="str">
            <v>TABM_Tablero de Métricas</v>
          </cell>
          <cell r="G41" t="str">
            <v>Roger</v>
          </cell>
          <cell r="H41" t="str">
            <v>Julio</v>
          </cell>
        </row>
        <row r="42">
          <cell r="B42">
            <v>30</v>
          </cell>
          <cell r="C42">
            <v>1</v>
          </cell>
          <cell r="D42" t="str">
            <v>Desarrollo de Sistemas</v>
          </cell>
          <cell r="E42" t="str">
            <v>MA</v>
          </cell>
          <cell r="F42" t="str">
            <v>FMNCONQAP_Ficha de Métricas de N Conformidades QA de Producto</v>
          </cell>
          <cell r="G42" t="str">
            <v>Roger</v>
          </cell>
          <cell r="H42" t="str">
            <v>Julio</v>
          </cell>
        </row>
        <row r="43">
          <cell r="B43">
            <v>31</v>
          </cell>
          <cell r="C43">
            <v>1</v>
          </cell>
          <cell r="D43" t="str">
            <v>Desarrollo de Sistemas</v>
          </cell>
          <cell r="E43" t="str">
            <v>MA</v>
          </cell>
          <cell r="F43" t="str">
            <v>FMVREQM_Ficha de Métricas de Volatilidad de Requerimientos</v>
          </cell>
          <cell r="G43" t="str">
            <v>Roger</v>
          </cell>
          <cell r="H43" t="str">
            <v>Julio</v>
          </cell>
        </row>
        <row r="44">
          <cell r="B44">
            <v>32</v>
          </cell>
          <cell r="C44">
            <v>1</v>
          </cell>
          <cell r="D44" t="str">
            <v>Desarrollo de Sistemas</v>
          </cell>
          <cell r="E44" t="str">
            <v>MA</v>
          </cell>
          <cell r="F44" t="str">
            <v>FMICIC_Ficha de Métrica de Índice de Cambios en Ítems de Configuración</v>
          </cell>
          <cell r="G44" t="str">
            <v>Roger</v>
          </cell>
          <cell r="H44" t="str">
            <v>Julio</v>
          </cell>
        </row>
        <row r="45">
          <cell r="B45">
            <v>33</v>
          </cell>
          <cell r="C45">
            <v>1</v>
          </cell>
          <cell r="D45" t="str">
            <v>Desarrollo de Sistemas</v>
          </cell>
          <cell r="E45" t="str">
            <v>MA</v>
          </cell>
          <cell r="F45" t="str">
            <v>FMEXRI_Ficha de Métrica de Exposición al Riesgo</v>
          </cell>
          <cell r="G45" t="str">
            <v>Roger</v>
          </cell>
          <cell r="H45" t="str">
            <v>Julio</v>
          </cell>
        </row>
        <row r="46">
          <cell r="B46">
            <v>34</v>
          </cell>
          <cell r="C46">
            <v>1</v>
          </cell>
          <cell r="D46" t="str">
            <v>Desarrollo de Sistemas</v>
          </cell>
          <cell r="E46" t="str">
            <v>PROY</v>
          </cell>
          <cell r="F46" t="str">
            <v>AREXT_Acta de reunión Externa</v>
          </cell>
          <cell r="G46" t="str">
            <v>Roger</v>
          </cell>
          <cell r="H46" t="str">
            <v>Julio</v>
          </cell>
        </row>
        <row r="47">
          <cell r="B47">
            <v>35</v>
          </cell>
          <cell r="C47">
            <v>1</v>
          </cell>
          <cell r="D47" t="str">
            <v>Desarrollo de Sistemas</v>
          </cell>
          <cell r="E47" t="str">
            <v>PROY</v>
          </cell>
          <cell r="F47" t="str">
            <v>IAQUIN_Informe Avance Quincenal</v>
          </cell>
          <cell r="G47" t="str">
            <v>Roger</v>
          </cell>
          <cell r="H47" t="str">
            <v>Julio</v>
          </cell>
        </row>
        <row r="48">
          <cell r="B48">
            <v>36</v>
          </cell>
          <cell r="C48">
            <v>1</v>
          </cell>
          <cell r="D48" t="str">
            <v>Desarrollo de Sistemas</v>
          </cell>
          <cell r="E48" t="str">
            <v>PROY</v>
          </cell>
          <cell r="F48" t="str">
            <v>ARINT_Actas de Reunión Quincenal</v>
          </cell>
          <cell r="G48" t="str">
            <v>Roger</v>
          </cell>
          <cell r="H48" t="str">
            <v>Julio</v>
          </cell>
        </row>
        <row r="49">
          <cell r="B49">
            <v>37</v>
          </cell>
          <cell r="C49">
            <v>1</v>
          </cell>
          <cell r="D49" t="str">
            <v>Desarrollo de Sistemas</v>
          </cell>
          <cell r="E49" t="str">
            <v>PROY</v>
          </cell>
          <cell r="F49" t="str">
            <v>ACENTRE_Acta de Aceptación  de Entregables</v>
          </cell>
          <cell r="G49" t="str">
            <v>Roger</v>
          </cell>
          <cell r="H49" t="str">
            <v>Julio</v>
          </cell>
        </row>
      </sheetData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C6" sqref="C6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205" t="s">
        <v>58</v>
      </c>
      <c r="C2" s="205"/>
      <c r="D2" s="205"/>
      <c r="E2" s="205"/>
      <c r="F2" s="205"/>
      <c r="G2" s="205"/>
      <c r="H2" s="205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97" customFormat="1">
      <c r="A5" s="190"/>
      <c r="B5" s="191">
        <v>1</v>
      </c>
      <c r="C5" s="192" t="s">
        <v>204</v>
      </c>
      <c r="D5" s="193">
        <v>42522</v>
      </c>
      <c r="E5" s="194" t="s">
        <v>191</v>
      </c>
      <c r="F5" s="194" t="s">
        <v>192</v>
      </c>
      <c r="G5" s="195" t="s">
        <v>65</v>
      </c>
      <c r="H5" s="196" t="s">
        <v>193</v>
      </c>
      <c r="I5" s="190"/>
    </row>
    <row r="6" spans="1:9">
      <c r="A6" s="60"/>
      <c r="B6" s="70"/>
      <c r="C6" s="104"/>
      <c r="D6" s="71"/>
      <c r="E6" s="72"/>
      <c r="F6" s="73"/>
      <c r="G6" s="72"/>
      <c r="H6" s="74"/>
      <c r="I6" s="60"/>
    </row>
    <row r="7" spans="1:9">
      <c r="A7" s="60"/>
      <c r="B7" s="70"/>
      <c r="C7" s="105"/>
      <c r="D7" s="75"/>
      <c r="E7" s="72"/>
      <c r="F7" s="76"/>
      <c r="G7" s="76"/>
      <c r="H7" s="77"/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8"/>
      <c r="D9" s="71"/>
      <c r="E9" s="72"/>
      <c r="F9" s="72"/>
      <c r="G9" s="72"/>
      <c r="H9" s="74"/>
      <c r="I9" s="60"/>
    </row>
    <row r="10" spans="1:9" ht="13.5" thickBot="1">
      <c r="B10" s="78"/>
      <c r="C10" s="79"/>
      <c r="D10" s="103"/>
      <c r="E10" s="80"/>
      <c r="F10" s="80"/>
      <c r="G10" s="80"/>
      <c r="H10" s="81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2" sqref="B2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26" t="s">
        <v>199</v>
      </c>
      <c r="D2" s="227"/>
      <c r="E2" s="228"/>
    </row>
    <row r="3" spans="1:8" s="56" customFormat="1">
      <c r="A3" s="34"/>
      <c r="B3" s="198" t="s">
        <v>198</v>
      </c>
      <c r="C3" s="234" t="s">
        <v>200</v>
      </c>
      <c r="D3" s="235"/>
      <c r="E3" s="236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29" t="s">
        <v>66</v>
      </c>
      <c r="C5" s="230"/>
      <c r="D5" s="230"/>
      <c r="E5" s="231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4"/>
      <c r="D8" s="232" t="s">
        <v>5</v>
      </c>
      <c r="E8" s="233"/>
    </row>
    <row r="9" spans="1:8">
      <c r="A9" s="34"/>
      <c r="B9" s="85"/>
      <c r="C9" s="59"/>
      <c r="D9" s="86"/>
      <c r="E9" s="86"/>
    </row>
    <row r="10" spans="1:8" ht="12" customHeight="1">
      <c r="A10" s="34"/>
      <c r="B10" s="87" t="s">
        <v>89</v>
      </c>
      <c r="C10" s="56"/>
      <c r="D10" s="237" t="s">
        <v>39</v>
      </c>
      <c r="E10" s="237"/>
    </row>
    <row r="11" spans="1:8" ht="9.9499999999999993" customHeight="1">
      <c r="A11" s="34"/>
      <c r="B11" s="89"/>
      <c r="C11" s="56"/>
      <c r="D11" s="88"/>
      <c r="E11" s="88"/>
    </row>
    <row r="12" spans="1:8" ht="12" customHeight="1">
      <c r="A12" s="34"/>
      <c r="B12" s="90" t="s">
        <v>89</v>
      </c>
      <c r="C12" s="56"/>
      <c r="D12" s="237" t="s">
        <v>40</v>
      </c>
      <c r="E12" s="237"/>
    </row>
    <row r="13" spans="1:8" ht="9.9499999999999993" customHeight="1">
      <c r="A13" s="34"/>
      <c r="B13" s="56"/>
      <c r="C13" s="56"/>
      <c r="D13" s="88"/>
      <c r="E13" s="88"/>
    </row>
    <row r="14" spans="1:8" ht="12" customHeight="1">
      <c r="A14" s="32"/>
      <c r="B14" s="91" t="s">
        <v>89</v>
      </c>
      <c r="C14" s="56"/>
      <c r="D14" s="237" t="s">
        <v>95</v>
      </c>
      <c r="E14" s="237"/>
    </row>
    <row r="15" spans="1:8">
      <c r="A15" s="32"/>
      <c r="B15" s="56"/>
      <c r="C15" s="56"/>
      <c r="D15" s="88"/>
      <c r="E15" s="88"/>
    </row>
    <row r="16" spans="1:8" ht="12" customHeight="1">
      <c r="A16" s="32"/>
      <c r="B16" s="92" t="s">
        <v>89</v>
      </c>
      <c r="C16" s="56"/>
      <c r="D16" s="237" t="s">
        <v>41</v>
      </c>
      <c r="E16" s="237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20" t="s">
        <v>42</v>
      </c>
      <c r="C19" s="221"/>
      <c r="D19" s="221"/>
      <c r="E19" s="222"/>
    </row>
    <row r="20" spans="1:8" s="52" customFormat="1" ht="13.5" customHeight="1">
      <c r="B20" s="40" t="s">
        <v>67</v>
      </c>
      <c r="C20" s="223" t="s">
        <v>5</v>
      </c>
      <c r="D20" s="224"/>
      <c r="E20" s="225"/>
    </row>
    <row r="21" spans="1:8" s="52" customFormat="1" ht="12.75" customHeight="1">
      <c r="B21" s="53" t="s">
        <v>44</v>
      </c>
      <c r="C21" s="211" t="s">
        <v>45</v>
      </c>
      <c r="D21" s="212"/>
      <c r="E21" s="213"/>
    </row>
    <row r="22" spans="1:8" s="52" customFormat="1" ht="12.75" customHeight="1">
      <c r="B22" s="53" t="s">
        <v>16</v>
      </c>
      <c r="C22" s="211" t="s">
        <v>17</v>
      </c>
      <c r="D22" s="212"/>
      <c r="E22" s="213"/>
    </row>
    <row r="23" spans="1:8" s="52" customFormat="1" ht="12.75" customHeight="1">
      <c r="B23" s="53" t="s">
        <v>2</v>
      </c>
      <c r="C23" s="211" t="s">
        <v>96</v>
      </c>
      <c r="D23" s="212"/>
      <c r="E23" s="213"/>
    </row>
    <row r="24" spans="1:8" s="52" customFormat="1" ht="13.5" customHeight="1">
      <c r="B24" s="53" t="s">
        <v>6</v>
      </c>
      <c r="C24" s="211" t="s">
        <v>7</v>
      </c>
      <c r="D24" s="212"/>
      <c r="E24" s="213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20" t="s">
        <v>48</v>
      </c>
      <c r="C27" s="221"/>
      <c r="D27" s="221"/>
      <c r="E27" s="222"/>
    </row>
    <row r="28" spans="1:8" s="52" customFormat="1" ht="13.5" customHeight="1">
      <c r="B28" s="40" t="s">
        <v>67</v>
      </c>
      <c r="C28" s="223" t="s">
        <v>5</v>
      </c>
      <c r="D28" s="224"/>
      <c r="E28" s="225"/>
    </row>
    <row r="29" spans="1:8" ht="12.75" customHeight="1">
      <c r="A29" s="32"/>
      <c r="B29" s="217" t="s">
        <v>46</v>
      </c>
      <c r="C29" s="218"/>
      <c r="D29" s="218"/>
      <c r="E29" s="219"/>
      <c r="F29" s="52"/>
      <c r="G29" s="52"/>
    </row>
    <row r="30" spans="1:8" ht="16.5" customHeight="1">
      <c r="A30" s="32"/>
      <c r="B30" s="165" t="s">
        <v>128</v>
      </c>
      <c r="C30" s="207" t="s">
        <v>175</v>
      </c>
      <c r="D30" s="208"/>
      <c r="E30" s="209"/>
      <c r="F30" s="52"/>
      <c r="G30" s="52"/>
    </row>
    <row r="31" spans="1:8" ht="16.5" customHeight="1">
      <c r="A31" s="32"/>
      <c r="B31" s="166" t="s">
        <v>130</v>
      </c>
      <c r="C31" s="207" t="s">
        <v>176</v>
      </c>
      <c r="D31" s="208"/>
      <c r="E31" s="209"/>
      <c r="F31" s="52"/>
      <c r="G31" s="52"/>
    </row>
    <row r="32" spans="1:8" ht="16.5" customHeight="1">
      <c r="A32" s="32"/>
      <c r="B32" s="41" t="s">
        <v>8</v>
      </c>
      <c r="C32" s="207" t="s">
        <v>49</v>
      </c>
      <c r="D32" s="208"/>
      <c r="E32" s="209"/>
      <c r="F32" s="52"/>
      <c r="G32" s="52"/>
    </row>
    <row r="33" spans="1:7" ht="16.5" customHeight="1">
      <c r="A33" s="32"/>
      <c r="B33" s="41" t="s">
        <v>20</v>
      </c>
      <c r="C33" s="207" t="s">
        <v>68</v>
      </c>
      <c r="D33" s="208"/>
      <c r="E33" s="209"/>
      <c r="F33" s="52"/>
      <c r="G33" s="52"/>
    </row>
    <row r="34" spans="1:7" ht="16.5" customHeight="1">
      <c r="A34" s="32"/>
      <c r="B34" s="41" t="s">
        <v>1</v>
      </c>
      <c r="C34" s="207" t="s">
        <v>69</v>
      </c>
      <c r="D34" s="208"/>
      <c r="E34" s="209"/>
    </row>
    <row r="35" spans="1:7" ht="16.5" customHeight="1">
      <c r="A35" s="32"/>
      <c r="B35" s="41" t="s">
        <v>21</v>
      </c>
      <c r="C35" s="207" t="s">
        <v>70</v>
      </c>
      <c r="D35" s="208"/>
      <c r="E35" s="209"/>
    </row>
    <row r="36" spans="1:7" ht="16.5" customHeight="1">
      <c r="A36" s="32"/>
      <c r="B36" s="217" t="s">
        <v>47</v>
      </c>
      <c r="C36" s="218"/>
      <c r="D36" s="218"/>
      <c r="E36" s="219"/>
    </row>
    <row r="37" spans="1:7" ht="16.5" customHeight="1">
      <c r="A37" s="32"/>
      <c r="B37" s="41" t="s">
        <v>30</v>
      </c>
      <c r="C37" s="207" t="s">
        <v>71</v>
      </c>
      <c r="D37" s="208"/>
      <c r="E37" s="209"/>
    </row>
    <row r="38" spans="1:7" ht="16.5" customHeight="1">
      <c r="A38" s="32"/>
      <c r="B38" s="41" t="s">
        <v>36</v>
      </c>
      <c r="C38" s="207" t="s">
        <v>82</v>
      </c>
      <c r="D38" s="208"/>
      <c r="E38" s="209"/>
    </row>
    <row r="39" spans="1:7" ht="17.25" customHeight="1">
      <c r="A39" s="32"/>
      <c r="B39" s="41" t="s">
        <v>97</v>
      </c>
      <c r="C39" s="207" t="s">
        <v>98</v>
      </c>
      <c r="D39" s="208"/>
      <c r="E39" s="209"/>
    </row>
    <row r="40" spans="1:7" ht="16.5" customHeight="1">
      <c r="A40" s="32"/>
      <c r="B40" s="41" t="s">
        <v>109</v>
      </c>
      <c r="C40" s="207" t="s">
        <v>110</v>
      </c>
      <c r="D40" s="208"/>
      <c r="E40" s="209"/>
    </row>
    <row r="41" spans="1:7" ht="16.5" customHeight="1">
      <c r="A41" s="32"/>
      <c r="B41" s="41" t="s">
        <v>0</v>
      </c>
      <c r="C41" s="207" t="s">
        <v>100</v>
      </c>
      <c r="D41" s="208"/>
      <c r="E41" s="209"/>
    </row>
    <row r="42" spans="1:7" ht="16.5" customHeight="1">
      <c r="A42" s="32"/>
      <c r="B42" s="41" t="s">
        <v>3</v>
      </c>
      <c r="C42" s="207" t="s">
        <v>99</v>
      </c>
      <c r="D42" s="208"/>
      <c r="E42" s="209"/>
    </row>
    <row r="43" spans="1:7" ht="16.5" customHeight="1">
      <c r="A43" s="32"/>
      <c r="B43" s="43" t="s">
        <v>53</v>
      </c>
      <c r="C43" s="207" t="s">
        <v>74</v>
      </c>
      <c r="D43" s="208"/>
      <c r="E43" s="209"/>
    </row>
    <row r="44" spans="1:7" ht="16.5" customHeight="1">
      <c r="A44" s="32"/>
      <c r="B44" s="43" t="s">
        <v>54</v>
      </c>
      <c r="C44" s="207" t="s">
        <v>75</v>
      </c>
      <c r="D44" s="208"/>
      <c r="E44" s="209"/>
    </row>
    <row r="45" spans="1:7" ht="16.5" customHeight="1">
      <c r="A45" s="32"/>
      <c r="B45" s="41" t="s">
        <v>13</v>
      </c>
      <c r="C45" s="207" t="s">
        <v>72</v>
      </c>
      <c r="D45" s="208"/>
      <c r="E45" s="209"/>
    </row>
    <row r="46" spans="1:7" ht="16.5" customHeight="1">
      <c r="A46" s="32"/>
      <c r="B46" s="43" t="s">
        <v>55</v>
      </c>
      <c r="C46" s="207" t="s">
        <v>77</v>
      </c>
      <c r="D46" s="208"/>
      <c r="E46" s="209"/>
    </row>
    <row r="47" spans="1:7" ht="16.5" customHeight="1">
      <c r="A47" s="32"/>
      <c r="B47" s="43" t="s">
        <v>56</v>
      </c>
      <c r="C47" s="207" t="s">
        <v>78</v>
      </c>
      <c r="D47" s="208"/>
      <c r="E47" s="209"/>
    </row>
    <row r="48" spans="1:7" ht="16.5" customHeight="1">
      <c r="A48" s="32"/>
      <c r="B48" s="41" t="s">
        <v>14</v>
      </c>
      <c r="C48" s="207" t="s">
        <v>76</v>
      </c>
      <c r="D48" s="208"/>
      <c r="E48" s="209"/>
    </row>
    <row r="49" spans="1:13" ht="16.5" customHeight="1">
      <c r="A49" s="32"/>
      <c r="B49" s="41" t="s">
        <v>111</v>
      </c>
      <c r="C49" s="207" t="s">
        <v>73</v>
      </c>
      <c r="D49" s="208"/>
      <c r="E49" s="209"/>
    </row>
    <row r="50" spans="1:13" ht="16.5" customHeight="1">
      <c r="A50" s="52"/>
      <c r="B50" s="82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20" t="s">
        <v>50</v>
      </c>
      <c r="C52" s="221"/>
      <c r="D52" s="221"/>
      <c r="E52" s="222"/>
    </row>
    <row r="53" spans="1:13" ht="16.5" customHeight="1">
      <c r="A53" s="52"/>
      <c r="B53" s="40" t="s">
        <v>43</v>
      </c>
      <c r="C53" s="223" t="s">
        <v>5</v>
      </c>
      <c r="D53" s="224"/>
      <c r="E53" s="225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112</v>
      </c>
      <c r="C54" s="207" t="s">
        <v>71</v>
      </c>
      <c r="D54" s="208"/>
      <c r="E54" s="209"/>
    </row>
    <row r="55" spans="1:13" ht="16.5" customHeight="1">
      <c r="A55" s="32"/>
      <c r="B55" s="41" t="s">
        <v>108</v>
      </c>
      <c r="C55" s="207" t="s">
        <v>83</v>
      </c>
      <c r="D55" s="208"/>
      <c r="E55" s="209"/>
    </row>
    <row r="56" spans="1:13" ht="16.5" customHeight="1">
      <c r="A56" s="32"/>
      <c r="B56" s="41" t="s">
        <v>81</v>
      </c>
      <c r="C56" s="207" t="s">
        <v>84</v>
      </c>
      <c r="D56" s="208"/>
      <c r="E56" s="209"/>
    </row>
    <row r="57" spans="1:13" ht="16.5" customHeight="1">
      <c r="A57" s="32"/>
      <c r="B57" s="41" t="s">
        <v>106</v>
      </c>
      <c r="C57" s="207" t="s">
        <v>101</v>
      </c>
      <c r="D57" s="214"/>
      <c r="E57" s="215"/>
    </row>
    <row r="58" spans="1:13" ht="16.5" customHeight="1">
      <c r="A58" s="32"/>
      <c r="B58" s="41" t="s">
        <v>22</v>
      </c>
      <c r="C58" s="207" t="s">
        <v>88</v>
      </c>
      <c r="D58" s="214"/>
      <c r="E58" s="215"/>
    </row>
    <row r="59" spans="1:13" ht="16.5" customHeight="1">
      <c r="A59" s="32"/>
      <c r="B59" s="41" t="s">
        <v>85</v>
      </c>
      <c r="C59" s="207" t="s">
        <v>79</v>
      </c>
      <c r="D59" s="214"/>
      <c r="E59" s="215"/>
    </row>
    <row r="60" spans="1:13" ht="54" customHeight="1">
      <c r="A60" s="32"/>
      <c r="B60" s="41" t="s">
        <v>33</v>
      </c>
      <c r="C60" s="207" t="s">
        <v>190</v>
      </c>
      <c r="D60" s="214"/>
      <c r="E60" s="215"/>
    </row>
    <row r="61" spans="1:13" ht="16.5" customHeight="1">
      <c r="A61" s="32"/>
      <c r="B61" s="41" t="s">
        <v>51</v>
      </c>
      <c r="C61" s="216" t="s">
        <v>87</v>
      </c>
      <c r="D61" s="214"/>
      <c r="E61" s="215"/>
    </row>
    <row r="62" spans="1:13" ht="30" customHeight="1">
      <c r="A62" s="32"/>
      <c r="B62" s="41" t="s">
        <v>26</v>
      </c>
      <c r="C62" s="207" t="s">
        <v>52</v>
      </c>
      <c r="D62" s="214"/>
      <c r="E62" s="215"/>
    </row>
    <row r="63" spans="1:13" ht="16.5" customHeight="1">
      <c r="A63" s="32"/>
      <c r="B63" s="41" t="s">
        <v>27</v>
      </c>
      <c r="C63" s="216" t="s">
        <v>57</v>
      </c>
      <c r="D63" s="214"/>
      <c r="E63" s="215"/>
    </row>
    <row r="64" spans="1:13" ht="16.5" customHeight="1">
      <c r="A64" s="32"/>
      <c r="B64" s="41" t="s">
        <v>28</v>
      </c>
      <c r="C64" s="216" t="s">
        <v>80</v>
      </c>
      <c r="D64" s="214"/>
      <c r="E64" s="215"/>
    </row>
    <row r="65" spans="1:8" ht="16.5" customHeight="1">
      <c r="A65" s="32"/>
      <c r="B65" s="41" t="s">
        <v>94</v>
      </c>
      <c r="C65" s="207" t="s">
        <v>73</v>
      </c>
      <c r="D65" s="208"/>
      <c r="E65" s="209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10"/>
      <c r="C67" s="210"/>
      <c r="D67" s="210"/>
      <c r="E67" s="210"/>
      <c r="F67" s="51"/>
      <c r="G67" s="51"/>
      <c r="H67" s="51"/>
    </row>
    <row r="68" spans="1:8" ht="16.5" customHeight="1">
      <c r="A68" s="32"/>
      <c r="B68" s="206"/>
      <c r="C68" s="206"/>
      <c r="D68" s="206"/>
      <c r="E68" s="206"/>
      <c r="F68" s="51"/>
      <c r="G68" s="51"/>
      <c r="H68" s="51"/>
    </row>
    <row r="69" spans="1:8" ht="16.5" customHeight="1">
      <c r="A69" s="32"/>
      <c r="B69" s="206"/>
      <c r="C69" s="206"/>
      <c r="D69" s="206"/>
      <c r="E69" s="206"/>
      <c r="F69" s="51"/>
      <c r="G69" s="51"/>
      <c r="H69" s="51"/>
    </row>
    <row r="70" spans="1:8" ht="16.5" customHeight="1">
      <c r="A70" s="32"/>
      <c r="B70" s="206"/>
      <c r="C70" s="206"/>
      <c r="D70" s="206"/>
      <c r="E70" s="206"/>
      <c r="F70" s="51"/>
      <c r="G70" s="51"/>
      <c r="H70" s="51"/>
    </row>
    <row r="71" spans="1:8" ht="16.5" customHeight="1">
      <c r="A71" s="32"/>
      <c r="B71" s="206"/>
      <c r="C71" s="206"/>
      <c r="D71" s="206"/>
      <c r="E71" s="206"/>
      <c r="F71" s="51"/>
      <c r="G71" s="51"/>
      <c r="H71" s="51"/>
    </row>
    <row r="72" spans="1:8" ht="16.5" customHeight="1">
      <c r="A72" s="32"/>
      <c r="B72" s="206"/>
      <c r="C72" s="206"/>
      <c r="D72" s="206"/>
      <c r="E72" s="206"/>
      <c r="F72" s="51"/>
      <c r="G72" s="51"/>
      <c r="H72" s="51"/>
    </row>
    <row r="73" spans="1:8" ht="16.5" customHeight="1">
      <c r="A73" s="37"/>
      <c r="B73" s="206"/>
      <c r="C73" s="206"/>
      <c r="D73" s="206"/>
      <c r="E73" s="206"/>
      <c r="F73" s="51"/>
      <c r="G73" s="51"/>
      <c r="H73" s="51"/>
    </row>
    <row r="74" spans="1:8" ht="16.5" customHeight="1">
      <c r="A74" s="32"/>
      <c r="B74" s="206"/>
      <c r="C74" s="206"/>
      <c r="D74" s="206"/>
      <c r="E74" s="206"/>
      <c r="F74" s="51"/>
      <c r="G74" s="51"/>
      <c r="H74" s="51"/>
    </row>
    <row r="75" spans="1:8" ht="16.5" customHeight="1">
      <c r="A75" s="32"/>
      <c r="B75" s="206"/>
      <c r="C75" s="206"/>
      <c r="D75" s="206"/>
      <c r="E75" s="206"/>
      <c r="F75" s="51"/>
      <c r="G75" s="51"/>
      <c r="H75" s="51"/>
    </row>
    <row r="76" spans="1:8" ht="16.5" customHeight="1">
      <c r="A76" s="32"/>
      <c r="B76" s="206"/>
      <c r="C76" s="206"/>
      <c r="D76" s="206"/>
      <c r="E76" s="206"/>
      <c r="F76" s="51"/>
      <c r="G76" s="51"/>
      <c r="H76" s="51"/>
    </row>
    <row r="77" spans="1:8" ht="16.5" customHeight="1">
      <c r="A77" s="32"/>
      <c r="B77" s="206"/>
      <c r="C77" s="206"/>
      <c r="D77" s="206"/>
      <c r="E77" s="206"/>
      <c r="F77" s="51"/>
      <c r="G77" s="51"/>
      <c r="H77" s="51"/>
    </row>
    <row r="78" spans="1:8" ht="16.5" customHeight="1">
      <c r="A78" s="32"/>
      <c r="B78" s="206"/>
      <c r="C78" s="206"/>
      <c r="D78" s="206"/>
      <c r="E78" s="206"/>
      <c r="F78" s="51"/>
      <c r="G78" s="51"/>
      <c r="H78" s="51"/>
    </row>
    <row r="79" spans="1:8" ht="16.5" customHeight="1">
      <c r="A79" s="37"/>
      <c r="B79" s="206"/>
      <c r="C79" s="206"/>
      <c r="D79" s="206"/>
      <c r="E79" s="206"/>
      <c r="F79" s="51"/>
      <c r="G79" s="51"/>
      <c r="H79" s="51"/>
    </row>
    <row r="80" spans="1:8" ht="16.5" customHeight="1">
      <c r="A80" s="37"/>
      <c r="B80" s="206"/>
      <c r="C80" s="206"/>
      <c r="D80" s="206"/>
      <c r="E80" s="206"/>
      <c r="F80" s="51"/>
      <c r="G80" s="51"/>
      <c r="H80" s="51"/>
    </row>
    <row r="81" spans="1:8" ht="16.5" customHeight="1">
      <c r="A81" s="37"/>
      <c r="B81" s="206"/>
      <c r="C81" s="206"/>
      <c r="D81" s="206"/>
      <c r="E81" s="206"/>
      <c r="F81" s="51"/>
      <c r="G81" s="51"/>
      <c r="H81" s="51"/>
    </row>
    <row r="82" spans="1:8" ht="16.5" customHeight="1">
      <c r="A82" s="37"/>
      <c r="B82" s="206"/>
      <c r="C82" s="206"/>
      <c r="D82" s="206"/>
      <c r="E82" s="206"/>
      <c r="F82" s="51"/>
      <c r="G82" s="51"/>
      <c r="H82" s="51"/>
    </row>
    <row r="83" spans="1:8" ht="16.5" customHeight="1">
      <c r="A83" s="37"/>
      <c r="B83" s="206"/>
      <c r="C83" s="206"/>
      <c r="D83" s="206"/>
      <c r="E83" s="206"/>
      <c r="F83" s="51"/>
      <c r="G83" s="51"/>
      <c r="H83" s="51"/>
    </row>
    <row r="84" spans="1:8" ht="16.5" customHeight="1">
      <c r="A84" s="37"/>
      <c r="B84" s="206"/>
      <c r="C84" s="206"/>
      <c r="D84" s="206"/>
      <c r="E84" s="206"/>
      <c r="F84" s="51"/>
      <c r="G84" s="51"/>
      <c r="H84" s="51"/>
    </row>
    <row r="85" spans="1:8" ht="16.5" customHeight="1">
      <c r="A85" s="37"/>
      <c r="B85" s="206"/>
      <c r="C85" s="206"/>
      <c r="D85" s="206"/>
      <c r="E85" s="206"/>
      <c r="F85" s="51"/>
      <c r="G85" s="51"/>
      <c r="H85" s="51"/>
    </row>
    <row r="86" spans="1:8" ht="16.5" customHeight="1">
      <c r="A86" s="37"/>
      <c r="B86" s="206"/>
      <c r="C86" s="206"/>
      <c r="D86" s="206"/>
      <c r="E86" s="206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4"/>
  <sheetViews>
    <sheetView showGridLines="0" topLeftCell="B41" zoomScaleNormal="100" workbookViewId="0">
      <selection activeCell="B45" sqref="B45:B49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8" t="s">
        <v>180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40" t="s">
        <v>128</v>
      </c>
      <c r="C6" s="241"/>
      <c r="D6" s="242"/>
      <c r="E6" s="243" t="s">
        <v>196</v>
      </c>
      <c r="F6" s="244"/>
      <c r="G6" s="245"/>
      <c r="H6" s="239"/>
      <c r="I6" s="239"/>
      <c r="O6" s="143"/>
      <c r="Z6" s="3"/>
    </row>
    <row r="7" spans="2:26" s="5" customFormat="1" ht="15" customHeight="1">
      <c r="B7" s="240" t="s">
        <v>130</v>
      </c>
      <c r="C7" s="241"/>
      <c r="D7" s="242"/>
      <c r="E7" s="243" t="s">
        <v>197</v>
      </c>
      <c r="F7" s="244"/>
      <c r="G7" s="245"/>
      <c r="J7" s="246" t="s">
        <v>147</v>
      </c>
      <c r="K7" s="246"/>
      <c r="L7" s="246"/>
      <c r="M7" s="246"/>
      <c r="N7" s="246"/>
      <c r="O7" s="164">
        <f>SUM(K13:K49)</f>
        <v>85</v>
      </c>
      <c r="Z7" s="3"/>
    </row>
    <row r="8" spans="2:26" s="5" customFormat="1" ht="15" customHeight="1">
      <c r="B8" s="240" t="s">
        <v>8</v>
      </c>
      <c r="C8" s="241"/>
      <c r="D8" s="242"/>
      <c r="E8" s="243" t="str">
        <f>CONCATENATE(E6," , ",E7)</f>
        <v>Benji Santillan Torres , Carluis Oyola Laynes</v>
      </c>
      <c r="F8" s="244"/>
      <c r="G8" s="245"/>
      <c r="J8" s="246" t="s">
        <v>148</v>
      </c>
      <c r="K8" s="246"/>
      <c r="L8" s="246"/>
      <c r="M8" s="246"/>
      <c r="N8" s="246"/>
      <c r="O8" s="164">
        <f>SUM(N13:N49)</f>
        <v>89</v>
      </c>
      <c r="Z8" s="3"/>
    </row>
    <row r="9" spans="2:26" s="5" customFormat="1" ht="27.75" customHeight="1">
      <c r="B9" s="240" t="s">
        <v>20</v>
      </c>
      <c r="C9" s="241"/>
      <c r="D9" s="242"/>
      <c r="E9" s="127">
        <v>42534</v>
      </c>
      <c r="F9" s="93" t="s">
        <v>21</v>
      </c>
      <c r="G9" s="123">
        <v>42550</v>
      </c>
      <c r="I9" s="111"/>
      <c r="O9" s="143"/>
      <c r="Z9" s="3"/>
    </row>
    <row r="10" spans="2:26" s="5" customFormat="1" ht="15" customHeight="1">
      <c r="B10" s="240" t="s">
        <v>1</v>
      </c>
      <c r="C10" s="241"/>
      <c r="D10" s="242"/>
      <c r="E10" s="247" t="s">
        <v>219</v>
      </c>
      <c r="F10" s="248"/>
      <c r="G10" s="249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2" customFormat="1" ht="38.25">
      <c r="B12" s="119" t="s">
        <v>178</v>
      </c>
      <c r="C12" s="119" t="s">
        <v>30</v>
      </c>
      <c r="D12" s="83" t="s">
        <v>108</v>
      </c>
      <c r="E12" s="120" t="s">
        <v>97</v>
      </c>
      <c r="F12" s="83" t="s">
        <v>121</v>
      </c>
      <c r="G12" s="120" t="s">
        <v>118</v>
      </c>
      <c r="H12" s="120" t="s">
        <v>22</v>
      </c>
      <c r="I12" s="121" t="s">
        <v>9</v>
      </c>
      <c r="J12" s="121" t="s">
        <v>10</v>
      </c>
      <c r="K12" s="121" t="s">
        <v>13</v>
      </c>
      <c r="L12" s="121" t="s">
        <v>11</v>
      </c>
      <c r="M12" s="121" t="s">
        <v>12</v>
      </c>
      <c r="N12" s="121" t="s">
        <v>14</v>
      </c>
      <c r="O12" s="121" t="s">
        <v>111</v>
      </c>
    </row>
    <row r="13" spans="2:26" s="122" customFormat="1" ht="32.1" customHeight="1">
      <c r="B13" s="83">
        <v>1</v>
      </c>
      <c r="C13" s="167">
        <v>2</v>
      </c>
      <c r="D13" s="158" t="s">
        <v>117</v>
      </c>
      <c r="E13" s="159" t="s">
        <v>124</v>
      </c>
      <c r="F13" s="160" t="s">
        <v>185</v>
      </c>
      <c r="G13" s="163" t="s">
        <v>193</v>
      </c>
      <c r="H13" s="163" t="s">
        <v>191</v>
      </c>
      <c r="I13" s="188">
        <v>42534</v>
      </c>
      <c r="J13" s="189">
        <v>42534</v>
      </c>
      <c r="K13" s="125">
        <v>3</v>
      </c>
      <c r="L13" s="189">
        <v>42534</v>
      </c>
      <c r="M13" s="189">
        <v>42534</v>
      </c>
      <c r="N13" s="125">
        <v>3</v>
      </c>
      <c r="O13" s="126" t="s">
        <v>206</v>
      </c>
    </row>
    <row r="14" spans="2:26" s="122" customFormat="1" ht="32.1" customHeight="1">
      <c r="B14" s="83">
        <f>B13+1</f>
        <v>2</v>
      </c>
      <c r="C14" s="167">
        <v>2</v>
      </c>
      <c r="D14" s="158" t="s">
        <v>117</v>
      </c>
      <c r="E14" s="159" t="s">
        <v>124</v>
      </c>
      <c r="F14" s="160" t="s">
        <v>133</v>
      </c>
      <c r="G14" s="163" t="s">
        <v>193</v>
      </c>
      <c r="H14" s="163" t="s">
        <v>191</v>
      </c>
      <c r="I14" s="188">
        <v>42534</v>
      </c>
      <c r="J14" s="189">
        <v>42534</v>
      </c>
      <c r="K14" s="125">
        <v>3</v>
      </c>
      <c r="L14" s="189">
        <v>42534</v>
      </c>
      <c r="M14" s="189">
        <v>42534</v>
      </c>
      <c r="N14" s="125">
        <v>3</v>
      </c>
      <c r="O14" s="126" t="s">
        <v>206</v>
      </c>
    </row>
    <row r="15" spans="2:26" s="122" customFormat="1" ht="32.1" customHeight="1">
      <c r="B15" s="83">
        <f t="shared" ref="B15:B49" si="0">B14+1</f>
        <v>3</v>
      </c>
      <c r="C15" s="167">
        <v>2</v>
      </c>
      <c r="D15" s="158" t="s">
        <v>117</v>
      </c>
      <c r="E15" s="159" t="s">
        <v>124</v>
      </c>
      <c r="F15" s="161" t="s">
        <v>186</v>
      </c>
      <c r="G15" s="163" t="s">
        <v>193</v>
      </c>
      <c r="H15" s="163" t="s">
        <v>191</v>
      </c>
      <c r="I15" s="188">
        <v>42534</v>
      </c>
      <c r="J15" s="189">
        <v>42534</v>
      </c>
      <c r="K15" s="125">
        <v>3</v>
      </c>
      <c r="L15" s="189">
        <v>42534</v>
      </c>
      <c r="M15" s="189">
        <v>42534</v>
      </c>
      <c r="N15" s="125">
        <v>3</v>
      </c>
      <c r="O15" s="126" t="s">
        <v>206</v>
      </c>
    </row>
    <row r="16" spans="2:26" s="122" customFormat="1" ht="32.1" customHeight="1">
      <c r="B16" s="83">
        <f t="shared" si="0"/>
        <v>4</v>
      </c>
      <c r="C16" s="167">
        <v>2</v>
      </c>
      <c r="D16" s="158" t="s">
        <v>117</v>
      </c>
      <c r="E16" s="159" t="s">
        <v>124</v>
      </c>
      <c r="F16" s="160" t="s">
        <v>137</v>
      </c>
      <c r="G16" s="163" t="s">
        <v>193</v>
      </c>
      <c r="H16" s="163" t="s">
        <v>191</v>
      </c>
      <c r="I16" s="188">
        <v>42535</v>
      </c>
      <c r="J16" s="188">
        <v>42535</v>
      </c>
      <c r="K16" s="125">
        <v>3</v>
      </c>
      <c r="L16" s="188">
        <v>42535</v>
      </c>
      <c r="M16" s="188">
        <v>42535</v>
      </c>
      <c r="N16" s="125">
        <v>3</v>
      </c>
      <c r="O16" s="126" t="s">
        <v>206</v>
      </c>
    </row>
    <row r="17" spans="1:15" s="122" customFormat="1" ht="32.1" customHeight="1">
      <c r="B17" s="83">
        <f t="shared" si="0"/>
        <v>5</v>
      </c>
      <c r="C17" s="167">
        <v>2</v>
      </c>
      <c r="D17" s="158" t="s">
        <v>117</v>
      </c>
      <c r="E17" s="159" t="s">
        <v>124</v>
      </c>
      <c r="F17" s="160" t="s">
        <v>134</v>
      </c>
      <c r="G17" s="163" t="s">
        <v>193</v>
      </c>
      <c r="H17" s="163" t="s">
        <v>191</v>
      </c>
      <c r="I17" s="188">
        <v>42535</v>
      </c>
      <c r="J17" s="188">
        <v>42535</v>
      </c>
      <c r="K17" s="125">
        <v>2.5</v>
      </c>
      <c r="L17" s="188">
        <v>42535</v>
      </c>
      <c r="M17" s="188">
        <v>42535</v>
      </c>
      <c r="N17" s="125">
        <v>2.5</v>
      </c>
      <c r="O17" s="126" t="s">
        <v>206</v>
      </c>
    </row>
    <row r="18" spans="1:15" s="122" customFormat="1" ht="32.1" customHeight="1">
      <c r="B18" s="83">
        <f t="shared" si="0"/>
        <v>6</v>
      </c>
      <c r="C18" s="167">
        <v>2</v>
      </c>
      <c r="D18" s="158" t="s">
        <v>117</v>
      </c>
      <c r="E18" s="159" t="s">
        <v>124</v>
      </c>
      <c r="F18" s="160" t="s">
        <v>151</v>
      </c>
      <c r="G18" s="163" t="s">
        <v>193</v>
      </c>
      <c r="H18" s="163" t="s">
        <v>191</v>
      </c>
      <c r="I18" s="188">
        <v>42535</v>
      </c>
      <c r="J18" s="188">
        <v>42535</v>
      </c>
      <c r="K18" s="125">
        <v>3</v>
      </c>
      <c r="L18" s="188">
        <v>42535</v>
      </c>
      <c r="M18" s="188">
        <v>42535</v>
      </c>
      <c r="N18" s="125">
        <v>3</v>
      </c>
      <c r="O18" s="126" t="s">
        <v>206</v>
      </c>
    </row>
    <row r="19" spans="1:15" s="122" customFormat="1" ht="32.1" customHeight="1">
      <c r="B19" s="83">
        <f t="shared" si="0"/>
        <v>7</v>
      </c>
      <c r="C19" s="167">
        <v>2</v>
      </c>
      <c r="D19" s="158" t="s">
        <v>117</v>
      </c>
      <c r="E19" s="159" t="s">
        <v>124</v>
      </c>
      <c r="F19" s="160" t="s">
        <v>152</v>
      </c>
      <c r="G19" s="163" t="s">
        <v>193</v>
      </c>
      <c r="H19" s="163" t="s">
        <v>191</v>
      </c>
      <c r="I19" s="188">
        <v>42535</v>
      </c>
      <c r="J19" s="188">
        <v>42535</v>
      </c>
      <c r="K19" s="125">
        <v>1.5</v>
      </c>
      <c r="L19" s="188">
        <v>42535</v>
      </c>
      <c r="M19" s="188">
        <v>42535</v>
      </c>
      <c r="N19" s="125">
        <v>1.5</v>
      </c>
      <c r="O19" s="126" t="s">
        <v>206</v>
      </c>
    </row>
    <row r="20" spans="1:15" s="122" customFormat="1" ht="32.1" customHeight="1">
      <c r="B20" s="83">
        <f t="shared" si="0"/>
        <v>8</v>
      </c>
      <c r="C20" s="167">
        <v>1</v>
      </c>
      <c r="D20" s="158" t="s">
        <v>117</v>
      </c>
      <c r="E20" s="159" t="s">
        <v>125</v>
      </c>
      <c r="F20" s="160" t="s">
        <v>205</v>
      </c>
      <c r="G20" s="163" t="s">
        <v>193</v>
      </c>
      <c r="H20" s="163" t="s">
        <v>191</v>
      </c>
      <c r="I20" s="189">
        <v>42536</v>
      </c>
      <c r="J20" s="189">
        <v>42536</v>
      </c>
      <c r="K20" s="125">
        <v>2</v>
      </c>
      <c r="L20" s="189">
        <v>42536</v>
      </c>
      <c r="M20" s="189">
        <v>42536</v>
      </c>
      <c r="N20" s="125">
        <v>2</v>
      </c>
      <c r="O20" s="126" t="s">
        <v>206</v>
      </c>
    </row>
    <row r="21" spans="1:15" s="122" customFormat="1" ht="32.1" customHeight="1">
      <c r="B21" s="83">
        <f t="shared" si="0"/>
        <v>9</v>
      </c>
      <c r="C21" s="167">
        <v>1</v>
      </c>
      <c r="D21" s="162" t="s">
        <v>117</v>
      </c>
      <c r="E21" s="159" t="s">
        <v>125</v>
      </c>
      <c r="F21" s="160" t="s">
        <v>135</v>
      </c>
      <c r="G21" s="163" t="s">
        <v>193</v>
      </c>
      <c r="H21" s="163" t="s">
        <v>191</v>
      </c>
      <c r="I21" s="189">
        <v>42536</v>
      </c>
      <c r="J21" s="189">
        <v>42536</v>
      </c>
      <c r="K21" s="125">
        <v>1.5</v>
      </c>
      <c r="L21" s="189">
        <v>42536</v>
      </c>
      <c r="M21" s="189">
        <v>42536</v>
      </c>
      <c r="N21" s="125">
        <v>1.5</v>
      </c>
      <c r="O21" s="126" t="s">
        <v>206</v>
      </c>
    </row>
    <row r="22" spans="1:15" s="122" customFormat="1" ht="32.1" customHeight="1">
      <c r="B22" s="83">
        <f t="shared" si="0"/>
        <v>10</v>
      </c>
      <c r="C22" s="167">
        <v>1</v>
      </c>
      <c r="D22" s="162" t="s">
        <v>117</v>
      </c>
      <c r="E22" s="159" t="s">
        <v>125</v>
      </c>
      <c r="F22" s="161" t="s">
        <v>142</v>
      </c>
      <c r="G22" s="163" t="s">
        <v>193</v>
      </c>
      <c r="H22" s="163" t="s">
        <v>191</v>
      </c>
      <c r="I22" s="189">
        <v>42536</v>
      </c>
      <c r="J22" s="189">
        <v>42536</v>
      </c>
      <c r="K22" s="125">
        <v>2.5</v>
      </c>
      <c r="L22" s="189">
        <v>42536</v>
      </c>
      <c r="M22" s="189">
        <v>42536</v>
      </c>
      <c r="N22" s="125">
        <v>2.5</v>
      </c>
      <c r="O22" s="126" t="s">
        <v>206</v>
      </c>
    </row>
    <row r="23" spans="1:15" s="122" customFormat="1" ht="32.1" customHeight="1">
      <c r="B23" s="83">
        <f t="shared" si="0"/>
        <v>11</v>
      </c>
      <c r="C23" s="167">
        <v>1</v>
      </c>
      <c r="D23" s="162" t="s">
        <v>117</v>
      </c>
      <c r="E23" s="159" t="s">
        <v>125</v>
      </c>
      <c r="F23" s="161" t="s">
        <v>139</v>
      </c>
      <c r="G23" s="163" t="s">
        <v>193</v>
      </c>
      <c r="H23" s="163" t="s">
        <v>191</v>
      </c>
      <c r="I23" s="189">
        <v>42536</v>
      </c>
      <c r="J23" s="189">
        <v>42536</v>
      </c>
      <c r="K23" s="125">
        <v>3</v>
      </c>
      <c r="L23" s="189">
        <v>42536</v>
      </c>
      <c r="M23" s="189">
        <v>42536</v>
      </c>
      <c r="N23" s="125">
        <v>3</v>
      </c>
      <c r="O23" s="126" t="s">
        <v>206</v>
      </c>
    </row>
    <row r="24" spans="1:15" s="122" customFormat="1" ht="32.1" customHeight="1">
      <c r="B24" s="83">
        <f t="shared" si="0"/>
        <v>12</v>
      </c>
      <c r="C24" s="167">
        <v>1</v>
      </c>
      <c r="D24" s="162" t="s">
        <v>117</v>
      </c>
      <c r="E24" s="159" t="s">
        <v>125</v>
      </c>
      <c r="F24" s="161" t="s">
        <v>153</v>
      </c>
      <c r="G24" s="163" t="s">
        <v>193</v>
      </c>
      <c r="H24" s="163" t="s">
        <v>191</v>
      </c>
      <c r="I24" s="189">
        <v>42537</v>
      </c>
      <c r="J24" s="189">
        <v>42537</v>
      </c>
      <c r="K24" s="125">
        <v>3</v>
      </c>
      <c r="L24" s="189">
        <v>42537</v>
      </c>
      <c r="M24" s="189">
        <v>42537</v>
      </c>
      <c r="N24" s="125">
        <v>3</v>
      </c>
      <c r="O24" s="126" t="s">
        <v>206</v>
      </c>
    </row>
    <row r="25" spans="1:15" s="122" customFormat="1" ht="32.1" customHeight="1">
      <c r="B25" s="83">
        <f t="shared" si="0"/>
        <v>13</v>
      </c>
      <c r="C25" s="167">
        <v>1</v>
      </c>
      <c r="D25" s="162" t="s">
        <v>117</v>
      </c>
      <c r="E25" s="159" t="s">
        <v>125</v>
      </c>
      <c r="F25" s="161" t="s">
        <v>138</v>
      </c>
      <c r="G25" s="163" t="s">
        <v>193</v>
      </c>
      <c r="H25" s="163" t="s">
        <v>191</v>
      </c>
      <c r="I25" s="189">
        <v>42537</v>
      </c>
      <c r="J25" s="189">
        <v>42537</v>
      </c>
      <c r="K25" s="125">
        <v>3</v>
      </c>
      <c r="L25" s="189">
        <v>42537</v>
      </c>
      <c r="M25" s="189">
        <v>42537</v>
      </c>
      <c r="N25" s="125">
        <v>3</v>
      </c>
      <c r="O25" s="126" t="s">
        <v>206</v>
      </c>
    </row>
    <row r="26" spans="1:15" s="122" customFormat="1" ht="32.1" customHeight="1">
      <c r="B26" s="83">
        <f t="shared" si="0"/>
        <v>14</v>
      </c>
      <c r="C26" s="167">
        <v>1</v>
      </c>
      <c r="D26" s="158" t="s">
        <v>117</v>
      </c>
      <c r="E26" s="159" t="s">
        <v>125</v>
      </c>
      <c r="F26" s="161" t="s">
        <v>207</v>
      </c>
      <c r="G26" s="163" t="s">
        <v>193</v>
      </c>
      <c r="H26" s="163" t="s">
        <v>191</v>
      </c>
      <c r="I26" s="189">
        <v>42537</v>
      </c>
      <c r="J26" s="189">
        <v>42537</v>
      </c>
      <c r="K26" s="125">
        <v>3</v>
      </c>
      <c r="L26" s="189">
        <v>42537</v>
      </c>
      <c r="M26" s="189">
        <v>42537</v>
      </c>
      <c r="N26" s="125">
        <v>3</v>
      </c>
      <c r="O26" s="126" t="s">
        <v>206</v>
      </c>
    </row>
    <row r="27" spans="1:15" s="122" customFormat="1" ht="32.1" customHeight="1">
      <c r="B27" s="83">
        <f t="shared" si="0"/>
        <v>15</v>
      </c>
      <c r="C27" s="167">
        <v>1</v>
      </c>
      <c r="D27" s="158" t="s">
        <v>117</v>
      </c>
      <c r="E27" s="159" t="s">
        <v>125</v>
      </c>
      <c r="F27" s="199" t="s">
        <v>164</v>
      </c>
      <c r="G27" s="163" t="s">
        <v>193</v>
      </c>
      <c r="H27" s="163" t="s">
        <v>191</v>
      </c>
      <c r="I27" s="189">
        <v>42537</v>
      </c>
      <c r="J27" s="189">
        <v>42537</v>
      </c>
      <c r="K27" s="125">
        <v>2</v>
      </c>
      <c r="L27" s="189">
        <v>42537</v>
      </c>
      <c r="M27" s="189">
        <v>42537</v>
      </c>
      <c r="N27" s="125">
        <v>2</v>
      </c>
      <c r="O27" s="126" t="s">
        <v>206</v>
      </c>
    </row>
    <row r="28" spans="1:15" s="122" customFormat="1" ht="32.1" customHeight="1">
      <c r="B28" s="83">
        <f t="shared" si="0"/>
        <v>16</v>
      </c>
      <c r="C28" s="167">
        <v>1</v>
      </c>
      <c r="D28" s="158" t="s">
        <v>117</v>
      </c>
      <c r="E28" s="159" t="s">
        <v>125</v>
      </c>
      <c r="F28" s="161" t="s">
        <v>145</v>
      </c>
      <c r="G28" s="163" t="s">
        <v>191</v>
      </c>
      <c r="H28" s="163" t="s">
        <v>195</v>
      </c>
      <c r="I28" s="189">
        <v>42538</v>
      </c>
      <c r="J28" s="189">
        <v>42538</v>
      </c>
      <c r="K28" s="125">
        <v>2.5</v>
      </c>
      <c r="L28" s="189">
        <v>42538</v>
      </c>
      <c r="M28" s="189">
        <v>42538</v>
      </c>
      <c r="N28" s="125">
        <v>2.5</v>
      </c>
      <c r="O28" s="126" t="s">
        <v>206</v>
      </c>
    </row>
    <row r="29" spans="1:15" s="122" customFormat="1" ht="32.1" customHeight="1">
      <c r="A29" s="124"/>
      <c r="B29" s="83">
        <f t="shared" si="0"/>
        <v>17</v>
      </c>
      <c r="C29" s="167">
        <v>1</v>
      </c>
      <c r="D29" s="158" t="s">
        <v>117</v>
      </c>
      <c r="E29" s="159" t="s">
        <v>125</v>
      </c>
      <c r="F29" s="200" t="s">
        <v>154</v>
      </c>
      <c r="G29" s="163" t="s">
        <v>193</v>
      </c>
      <c r="H29" s="163" t="s">
        <v>191</v>
      </c>
      <c r="I29" s="189">
        <v>42538</v>
      </c>
      <c r="J29" s="189">
        <v>42538</v>
      </c>
      <c r="K29" s="125">
        <v>2</v>
      </c>
      <c r="L29" s="189">
        <v>42538</v>
      </c>
      <c r="M29" s="189">
        <v>42538</v>
      </c>
      <c r="N29" s="125">
        <v>2</v>
      </c>
      <c r="O29" s="126" t="s">
        <v>206</v>
      </c>
    </row>
    <row r="30" spans="1:15" s="122" customFormat="1" ht="32.1" customHeight="1">
      <c r="A30" s="124"/>
      <c r="B30" s="83">
        <f t="shared" si="0"/>
        <v>18</v>
      </c>
      <c r="C30" s="167">
        <v>1</v>
      </c>
      <c r="D30" s="158" t="s">
        <v>117</v>
      </c>
      <c r="E30" s="159" t="s">
        <v>125</v>
      </c>
      <c r="F30" s="161" t="s">
        <v>174</v>
      </c>
      <c r="G30" s="163" t="s">
        <v>193</v>
      </c>
      <c r="H30" s="163" t="s">
        <v>191</v>
      </c>
      <c r="I30" s="189">
        <v>42538</v>
      </c>
      <c r="J30" s="189">
        <v>42538</v>
      </c>
      <c r="K30" s="125">
        <v>1.5</v>
      </c>
      <c r="L30" s="189">
        <v>42538</v>
      </c>
      <c r="M30" s="189">
        <v>42538</v>
      </c>
      <c r="N30" s="125">
        <v>1.5</v>
      </c>
      <c r="O30" s="126" t="s">
        <v>206</v>
      </c>
    </row>
    <row r="31" spans="1:15" s="122" customFormat="1" ht="32.1" customHeight="1">
      <c r="A31" s="124"/>
      <c r="B31" s="83">
        <f t="shared" si="0"/>
        <v>19</v>
      </c>
      <c r="C31" s="167">
        <v>1</v>
      </c>
      <c r="D31" s="162" t="s">
        <v>117</v>
      </c>
      <c r="E31" s="159" t="s">
        <v>125</v>
      </c>
      <c r="F31" s="161" t="s">
        <v>208</v>
      </c>
      <c r="G31" s="163" t="s">
        <v>191</v>
      </c>
      <c r="H31" s="163" t="s">
        <v>195</v>
      </c>
      <c r="I31" s="189">
        <v>42538</v>
      </c>
      <c r="J31" s="189">
        <v>42538</v>
      </c>
      <c r="K31" s="125">
        <v>3</v>
      </c>
      <c r="L31" s="189">
        <v>42538</v>
      </c>
      <c r="M31" s="189">
        <v>42538</v>
      </c>
      <c r="N31" s="125">
        <v>3</v>
      </c>
      <c r="O31" s="126" t="s">
        <v>206</v>
      </c>
    </row>
    <row r="32" spans="1:15" s="122" customFormat="1" ht="32.1" customHeight="1">
      <c r="A32" s="124"/>
      <c r="B32" s="83">
        <f t="shared" si="0"/>
        <v>20</v>
      </c>
      <c r="C32" s="167">
        <v>1</v>
      </c>
      <c r="D32" s="162" t="s">
        <v>117</v>
      </c>
      <c r="E32" s="201" t="s">
        <v>123</v>
      </c>
      <c r="F32" s="161" t="s">
        <v>169</v>
      </c>
      <c r="G32" s="163" t="s">
        <v>193</v>
      </c>
      <c r="H32" s="163" t="s">
        <v>191</v>
      </c>
      <c r="I32" s="189">
        <v>42539</v>
      </c>
      <c r="J32" s="189">
        <v>42539</v>
      </c>
      <c r="K32" s="125">
        <v>3</v>
      </c>
      <c r="L32" s="189">
        <v>42539</v>
      </c>
      <c r="M32" s="189">
        <v>42539</v>
      </c>
      <c r="N32" s="125">
        <v>5</v>
      </c>
      <c r="O32" s="202" t="s">
        <v>209</v>
      </c>
    </row>
    <row r="33" spans="1:15" s="122" customFormat="1" ht="32.1" customHeight="1">
      <c r="A33" s="124"/>
      <c r="B33" s="83">
        <f t="shared" si="0"/>
        <v>21</v>
      </c>
      <c r="C33" s="167">
        <v>1</v>
      </c>
      <c r="D33" s="162" t="s">
        <v>117</v>
      </c>
      <c r="E33" s="201" t="s">
        <v>123</v>
      </c>
      <c r="F33" s="161" t="s">
        <v>210</v>
      </c>
      <c r="G33" s="163" t="s">
        <v>193</v>
      </c>
      <c r="H33" s="163" t="s">
        <v>191</v>
      </c>
      <c r="I33" s="189">
        <v>42541</v>
      </c>
      <c r="J33" s="189">
        <v>42541</v>
      </c>
      <c r="K33" s="125">
        <v>3</v>
      </c>
      <c r="L33" s="189">
        <v>42541</v>
      </c>
      <c r="M33" s="189">
        <v>42541</v>
      </c>
      <c r="N33" s="125">
        <v>5</v>
      </c>
      <c r="O33" s="202" t="s">
        <v>209</v>
      </c>
    </row>
    <row r="34" spans="1:15" s="122" customFormat="1" ht="32.1" customHeight="1">
      <c r="A34" s="124"/>
      <c r="B34" s="83">
        <f t="shared" si="0"/>
        <v>22</v>
      </c>
      <c r="C34" s="167">
        <v>1</v>
      </c>
      <c r="D34" s="162" t="s">
        <v>117</v>
      </c>
      <c r="E34" s="201" t="s">
        <v>123</v>
      </c>
      <c r="F34" s="161" t="s">
        <v>165</v>
      </c>
      <c r="G34" s="163" t="s">
        <v>193</v>
      </c>
      <c r="H34" s="163" t="s">
        <v>191</v>
      </c>
      <c r="I34" s="189">
        <v>42539</v>
      </c>
      <c r="J34" s="189">
        <v>42539</v>
      </c>
      <c r="K34" s="125">
        <v>2</v>
      </c>
      <c r="L34" s="189">
        <v>42539</v>
      </c>
      <c r="M34" s="189">
        <v>42539</v>
      </c>
      <c r="N34" s="125">
        <v>2</v>
      </c>
      <c r="O34" s="126" t="s">
        <v>206</v>
      </c>
    </row>
    <row r="35" spans="1:15" s="122" customFormat="1" ht="32.1" customHeight="1">
      <c r="A35" s="124"/>
      <c r="B35" s="83">
        <f t="shared" si="0"/>
        <v>23</v>
      </c>
      <c r="C35" s="167">
        <v>1</v>
      </c>
      <c r="D35" s="158" t="s">
        <v>117</v>
      </c>
      <c r="E35" s="201" t="s">
        <v>123</v>
      </c>
      <c r="F35" s="161" t="s">
        <v>168</v>
      </c>
      <c r="G35" s="163" t="s">
        <v>193</v>
      </c>
      <c r="H35" s="163" t="s">
        <v>191</v>
      </c>
      <c r="I35" s="189">
        <v>42539</v>
      </c>
      <c r="J35" s="189">
        <v>42541</v>
      </c>
      <c r="K35" s="125">
        <v>1.5</v>
      </c>
      <c r="L35" s="189">
        <v>42539</v>
      </c>
      <c r="M35" s="189">
        <v>42541</v>
      </c>
      <c r="N35" s="125">
        <v>1.5</v>
      </c>
      <c r="O35" s="126" t="s">
        <v>206</v>
      </c>
    </row>
    <row r="36" spans="1:15" s="122" customFormat="1" ht="32.1" customHeight="1">
      <c r="A36" s="124"/>
      <c r="B36" s="83">
        <f t="shared" si="0"/>
        <v>24</v>
      </c>
      <c r="C36" s="167">
        <v>1</v>
      </c>
      <c r="D36" s="162" t="s">
        <v>117</v>
      </c>
      <c r="E36" s="201" t="s">
        <v>123</v>
      </c>
      <c r="F36" s="161" t="s">
        <v>167</v>
      </c>
      <c r="G36" s="163" t="s">
        <v>193</v>
      </c>
      <c r="H36" s="163" t="s">
        <v>191</v>
      </c>
      <c r="I36" s="189">
        <v>42541</v>
      </c>
      <c r="J36" s="189">
        <v>42541</v>
      </c>
      <c r="K36" s="125">
        <v>2.5</v>
      </c>
      <c r="L36" s="189">
        <v>42541</v>
      </c>
      <c r="M36" s="189">
        <v>42541</v>
      </c>
      <c r="N36" s="125">
        <v>2.5</v>
      </c>
      <c r="O36" s="126" t="s">
        <v>206</v>
      </c>
    </row>
    <row r="37" spans="1:15" s="122" customFormat="1" ht="32.1" customHeight="1">
      <c r="A37" s="124"/>
      <c r="B37" s="83">
        <f t="shared" si="0"/>
        <v>25</v>
      </c>
      <c r="C37" s="167">
        <v>1</v>
      </c>
      <c r="D37" s="162" t="s">
        <v>117</v>
      </c>
      <c r="E37" s="159" t="s">
        <v>126</v>
      </c>
      <c r="F37" s="161" t="s">
        <v>211</v>
      </c>
      <c r="G37" s="163" t="s">
        <v>194</v>
      </c>
      <c r="H37" s="163" t="s">
        <v>191</v>
      </c>
      <c r="I37" s="189">
        <v>42176</v>
      </c>
      <c r="J37" s="189">
        <v>42176</v>
      </c>
      <c r="K37" s="125">
        <v>2.5</v>
      </c>
      <c r="L37" s="189">
        <v>42176</v>
      </c>
      <c r="M37" s="189">
        <v>42176</v>
      </c>
      <c r="N37" s="125">
        <v>2.5</v>
      </c>
      <c r="O37" s="126" t="s">
        <v>206</v>
      </c>
    </row>
    <row r="38" spans="1:15" s="122" customFormat="1" ht="32.1" customHeight="1">
      <c r="A38" s="124"/>
      <c r="B38" s="83">
        <f t="shared" si="0"/>
        <v>26</v>
      </c>
      <c r="C38" s="167">
        <v>1</v>
      </c>
      <c r="D38" s="162" t="s">
        <v>117</v>
      </c>
      <c r="E38" s="159" t="s">
        <v>126</v>
      </c>
      <c r="F38" s="161" t="s">
        <v>136</v>
      </c>
      <c r="G38" s="163" t="s">
        <v>194</v>
      </c>
      <c r="H38" s="163" t="s">
        <v>191</v>
      </c>
      <c r="I38" s="189">
        <v>42176</v>
      </c>
      <c r="J38" s="189">
        <v>42176</v>
      </c>
      <c r="K38" s="125">
        <v>2</v>
      </c>
      <c r="L38" s="189">
        <v>42176</v>
      </c>
      <c r="M38" s="189">
        <v>42176</v>
      </c>
      <c r="N38" s="125">
        <v>2</v>
      </c>
      <c r="O38" s="126" t="s">
        <v>206</v>
      </c>
    </row>
    <row r="39" spans="1:15" s="122" customFormat="1" ht="32.1" customHeight="1">
      <c r="A39" s="124"/>
      <c r="B39" s="83">
        <f t="shared" si="0"/>
        <v>27</v>
      </c>
      <c r="C39" s="167">
        <v>1</v>
      </c>
      <c r="D39" s="162" t="s">
        <v>117</v>
      </c>
      <c r="E39" s="159" t="s">
        <v>126</v>
      </c>
      <c r="F39" s="161" t="s">
        <v>212</v>
      </c>
      <c r="G39" s="163" t="s">
        <v>194</v>
      </c>
      <c r="H39" s="163" t="s">
        <v>191</v>
      </c>
      <c r="I39" s="189">
        <v>42176</v>
      </c>
      <c r="J39" s="189">
        <v>42176</v>
      </c>
      <c r="K39" s="125">
        <v>3</v>
      </c>
      <c r="L39" s="189">
        <v>42176</v>
      </c>
      <c r="M39" s="189">
        <v>42176</v>
      </c>
      <c r="N39" s="125">
        <v>3</v>
      </c>
      <c r="O39" s="126" t="s">
        <v>206</v>
      </c>
    </row>
    <row r="40" spans="1:15" s="122" customFormat="1" ht="32.1" customHeight="1">
      <c r="A40" s="124"/>
      <c r="B40" s="83">
        <f t="shared" si="0"/>
        <v>28</v>
      </c>
      <c r="C40" s="167">
        <v>1</v>
      </c>
      <c r="D40" s="162" t="s">
        <v>117</v>
      </c>
      <c r="E40" s="159" t="s">
        <v>127</v>
      </c>
      <c r="F40" s="161" t="s">
        <v>213</v>
      </c>
      <c r="G40" s="163" t="s">
        <v>193</v>
      </c>
      <c r="H40" s="163" t="s">
        <v>191</v>
      </c>
      <c r="I40" s="189">
        <v>42544</v>
      </c>
      <c r="J40" s="189">
        <v>42544</v>
      </c>
      <c r="K40" s="125">
        <v>2</v>
      </c>
      <c r="L40" s="189">
        <v>42544</v>
      </c>
      <c r="M40" s="189">
        <v>42544</v>
      </c>
      <c r="N40" s="125">
        <v>2</v>
      </c>
      <c r="O40" s="126" t="s">
        <v>206</v>
      </c>
    </row>
    <row r="41" spans="1:15" s="122" customFormat="1" ht="32.1" customHeight="1">
      <c r="A41" s="124"/>
      <c r="B41" s="83">
        <f t="shared" si="0"/>
        <v>29</v>
      </c>
      <c r="C41" s="167">
        <v>1</v>
      </c>
      <c r="D41" s="162" t="s">
        <v>117</v>
      </c>
      <c r="E41" s="159" t="s">
        <v>127</v>
      </c>
      <c r="F41" s="161" t="s">
        <v>214</v>
      </c>
      <c r="G41" s="163" t="s">
        <v>193</v>
      </c>
      <c r="H41" s="163" t="s">
        <v>191</v>
      </c>
      <c r="I41" s="189">
        <v>42544</v>
      </c>
      <c r="J41" s="189">
        <v>42544</v>
      </c>
      <c r="K41" s="125">
        <v>1.5</v>
      </c>
      <c r="L41" s="189">
        <v>42544</v>
      </c>
      <c r="M41" s="189">
        <v>42544</v>
      </c>
      <c r="N41" s="125">
        <v>1.5</v>
      </c>
      <c r="O41" s="126" t="s">
        <v>206</v>
      </c>
    </row>
    <row r="42" spans="1:15" s="122" customFormat="1" ht="32.1" customHeight="1">
      <c r="A42" s="124"/>
      <c r="B42" s="83">
        <f t="shared" si="0"/>
        <v>30</v>
      </c>
      <c r="C42" s="167">
        <v>1</v>
      </c>
      <c r="D42" s="162" t="s">
        <v>117</v>
      </c>
      <c r="E42" s="159" t="s">
        <v>127</v>
      </c>
      <c r="F42" s="161" t="s">
        <v>215</v>
      </c>
      <c r="G42" s="163" t="s">
        <v>193</v>
      </c>
      <c r="H42" s="163" t="s">
        <v>191</v>
      </c>
      <c r="I42" s="189">
        <v>42545</v>
      </c>
      <c r="J42" s="189">
        <v>42545</v>
      </c>
      <c r="K42" s="125">
        <v>3</v>
      </c>
      <c r="L42" s="189">
        <v>42545</v>
      </c>
      <c r="M42" s="189">
        <v>42545</v>
      </c>
      <c r="N42" s="125">
        <v>3</v>
      </c>
      <c r="O42" s="126" t="s">
        <v>206</v>
      </c>
    </row>
    <row r="43" spans="1:15" s="122" customFormat="1" ht="32.1" customHeight="1">
      <c r="A43" s="124"/>
      <c r="B43" s="83">
        <f t="shared" si="0"/>
        <v>31</v>
      </c>
      <c r="C43" s="167">
        <v>1</v>
      </c>
      <c r="D43" s="162" t="s">
        <v>117</v>
      </c>
      <c r="E43" s="159" t="s">
        <v>127</v>
      </c>
      <c r="F43" s="161" t="s">
        <v>216</v>
      </c>
      <c r="G43" s="163" t="s">
        <v>193</v>
      </c>
      <c r="H43" s="163" t="s">
        <v>191</v>
      </c>
      <c r="I43" s="189">
        <v>42546</v>
      </c>
      <c r="J43" s="189">
        <v>42546</v>
      </c>
      <c r="K43" s="125">
        <v>2</v>
      </c>
      <c r="L43" s="189">
        <v>42546</v>
      </c>
      <c r="M43" s="189">
        <v>42546</v>
      </c>
      <c r="N43" s="125">
        <v>2</v>
      </c>
      <c r="O43" s="126" t="s">
        <v>206</v>
      </c>
    </row>
    <row r="44" spans="1:15" s="122" customFormat="1" ht="32.1" customHeight="1">
      <c r="A44" s="124"/>
      <c r="B44" s="83">
        <f t="shared" si="0"/>
        <v>32</v>
      </c>
      <c r="C44" s="167">
        <v>1</v>
      </c>
      <c r="D44" s="162" t="s">
        <v>117</v>
      </c>
      <c r="E44" s="159" t="s">
        <v>127</v>
      </c>
      <c r="F44" s="161" t="s">
        <v>217</v>
      </c>
      <c r="G44" s="163" t="s">
        <v>193</v>
      </c>
      <c r="H44" s="163" t="s">
        <v>191</v>
      </c>
      <c r="I44" s="189">
        <v>42546</v>
      </c>
      <c r="J44" s="189">
        <v>42546</v>
      </c>
      <c r="K44" s="125">
        <v>1.5</v>
      </c>
      <c r="L44" s="189">
        <v>42546</v>
      </c>
      <c r="M44" s="189">
        <v>42546</v>
      </c>
      <c r="N44" s="125">
        <v>1.5</v>
      </c>
      <c r="O44" s="126" t="s">
        <v>206</v>
      </c>
    </row>
    <row r="45" spans="1:15" s="122" customFormat="1" ht="32.1" customHeight="1">
      <c r="A45" s="124"/>
      <c r="B45" s="83">
        <f t="shared" si="0"/>
        <v>33</v>
      </c>
      <c r="C45" s="167">
        <v>1</v>
      </c>
      <c r="D45" s="162" t="s">
        <v>117</v>
      </c>
      <c r="E45" s="159" t="s">
        <v>127</v>
      </c>
      <c r="F45" s="160" t="s">
        <v>218</v>
      </c>
      <c r="G45" s="163" t="s">
        <v>193</v>
      </c>
      <c r="H45" s="163" t="s">
        <v>191</v>
      </c>
      <c r="I45" s="189">
        <v>42548</v>
      </c>
      <c r="J45" s="189">
        <v>42548</v>
      </c>
      <c r="K45" s="125">
        <v>2</v>
      </c>
      <c r="L45" s="189">
        <v>42548</v>
      </c>
      <c r="M45" s="189">
        <v>42548</v>
      </c>
      <c r="N45" s="125">
        <v>2</v>
      </c>
      <c r="O45" s="126" t="s">
        <v>206</v>
      </c>
    </row>
    <row r="46" spans="1:15" s="122" customFormat="1" ht="32.1" customHeight="1">
      <c r="A46" s="124"/>
      <c r="B46" s="83">
        <f t="shared" si="0"/>
        <v>34</v>
      </c>
      <c r="C46" s="167">
        <v>1</v>
      </c>
      <c r="D46" s="162" t="s">
        <v>117</v>
      </c>
      <c r="E46" s="159" t="s">
        <v>163</v>
      </c>
      <c r="F46" s="160" t="s">
        <v>187</v>
      </c>
      <c r="G46" s="163" t="s">
        <v>193</v>
      </c>
      <c r="H46" s="163" t="s">
        <v>191</v>
      </c>
      <c r="I46" s="188">
        <v>42549</v>
      </c>
      <c r="J46" s="189">
        <v>42549</v>
      </c>
      <c r="K46" s="125">
        <v>1</v>
      </c>
      <c r="L46" s="189">
        <v>42549</v>
      </c>
      <c r="M46" s="189">
        <v>42549</v>
      </c>
      <c r="N46" s="125">
        <v>1</v>
      </c>
      <c r="O46" s="126" t="s">
        <v>206</v>
      </c>
    </row>
    <row r="47" spans="1:15" s="122" customFormat="1" ht="32.1" customHeight="1">
      <c r="A47" s="124"/>
      <c r="B47" s="83">
        <f t="shared" si="0"/>
        <v>35</v>
      </c>
      <c r="C47" s="167">
        <v>1</v>
      </c>
      <c r="D47" s="162" t="s">
        <v>117</v>
      </c>
      <c r="E47" s="159" t="s">
        <v>163</v>
      </c>
      <c r="F47" s="160" t="s">
        <v>159</v>
      </c>
      <c r="G47" s="163" t="s">
        <v>193</v>
      </c>
      <c r="H47" s="163" t="s">
        <v>191</v>
      </c>
      <c r="I47" s="188">
        <v>42549</v>
      </c>
      <c r="J47" s="189">
        <v>42549</v>
      </c>
      <c r="K47" s="125">
        <v>1</v>
      </c>
      <c r="L47" s="189">
        <v>42549</v>
      </c>
      <c r="M47" s="189">
        <v>42549</v>
      </c>
      <c r="N47" s="125">
        <v>1</v>
      </c>
      <c r="O47" s="126" t="s">
        <v>206</v>
      </c>
    </row>
    <row r="48" spans="1:15" s="122" customFormat="1" ht="32.1" customHeight="1">
      <c r="A48" s="124"/>
      <c r="B48" s="83">
        <f t="shared" si="0"/>
        <v>36</v>
      </c>
      <c r="C48" s="167">
        <v>1</v>
      </c>
      <c r="D48" s="162" t="s">
        <v>117</v>
      </c>
      <c r="E48" s="159" t="s">
        <v>163</v>
      </c>
      <c r="F48" s="160" t="s">
        <v>188</v>
      </c>
      <c r="G48" s="163" t="s">
        <v>193</v>
      </c>
      <c r="H48" s="163" t="s">
        <v>191</v>
      </c>
      <c r="I48" s="188">
        <v>42550</v>
      </c>
      <c r="J48" s="189">
        <v>42550</v>
      </c>
      <c r="K48" s="125">
        <v>2</v>
      </c>
      <c r="L48" s="188">
        <v>42550</v>
      </c>
      <c r="M48" s="189">
        <v>42550</v>
      </c>
      <c r="N48" s="125">
        <v>2</v>
      </c>
      <c r="O48" s="126" t="s">
        <v>206</v>
      </c>
    </row>
    <row r="49" spans="1:15" s="122" customFormat="1" ht="32.1" customHeight="1">
      <c r="A49" s="124"/>
      <c r="B49" s="83">
        <f t="shared" si="0"/>
        <v>37</v>
      </c>
      <c r="C49" s="167">
        <v>1</v>
      </c>
      <c r="D49" s="162" t="s">
        <v>117</v>
      </c>
      <c r="E49" s="159" t="s">
        <v>163</v>
      </c>
      <c r="F49" s="160" t="s">
        <v>189</v>
      </c>
      <c r="G49" s="163" t="s">
        <v>193</v>
      </c>
      <c r="H49" s="163" t="s">
        <v>191</v>
      </c>
      <c r="I49" s="188">
        <v>42550</v>
      </c>
      <c r="J49" s="189">
        <v>42550</v>
      </c>
      <c r="K49" s="125">
        <v>1.5</v>
      </c>
      <c r="L49" s="188">
        <v>42550</v>
      </c>
      <c r="M49" s="189">
        <v>42550</v>
      </c>
      <c r="N49" s="125">
        <v>1.5</v>
      </c>
      <c r="O49" s="126" t="s">
        <v>206</v>
      </c>
    </row>
    <row r="50" spans="1:15" ht="12.75" customHeight="1">
      <c r="B50" s="6"/>
      <c r="C50" s="6"/>
      <c r="K50" s="128"/>
      <c r="L50" s="129"/>
      <c r="M50" s="130"/>
      <c r="N50" s="128"/>
    </row>
    <row r="51" spans="1:15">
      <c r="A51" s="8"/>
      <c r="B51" s="6"/>
      <c r="C51" s="6"/>
      <c r="E51" s="7"/>
      <c r="F51" s="7"/>
      <c r="K51" s="129"/>
      <c r="L51" s="129"/>
      <c r="M51" s="129"/>
      <c r="N51" s="129"/>
    </row>
    <row r="52" spans="1:15">
      <c r="A52" s="8"/>
    </row>
    <row r="53" spans="1:15">
      <c r="A53" s="8"/>
    </row>
    <row r="54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Tablas!$A$3</xm:f>
          </x14:formula1>
          <xm:sqref>D13:D19 D46:D49</xm:sqref>
        </x14:dataValidation>
        <x14:dataValidation type="list" allowBlank="1" showInputMessage="1" showErrorMessage="1">
          <x14:formula1>
            <xm:f>Tablas!$C$3:$C$8</xm:f>
          </x14:formula1>
          <xm:sqref>E13:E19 E46:E49</xm:sqref>
        </x14:dataValidation>
        <x14:dataValidation type="list" allowBlank="1" showInputMessage="1" showErrorMessage="1">
          <x14:formula1>
            <xm:f>Tablas!$E$3:$E$41</xm:f>
          </x14:formula1>
          <xm:sqref>F13:F19 F46:F49</xm:sqref>
        </x14:dataValidation>
        <x14:dataValidation type="list" allowBlank="1" showInputMessage="1" showErrorMessage="1">
          <x14:formula1>
            <xm:f>Tablas!$K$3:$K$6</xm:f>
          </x14:formula1>
          <xm:sqref>G13:H49</xm:sqref>
        </x14:dataValidation>
        <x14:dataValidation type="list" allowBlank="1" showInputMessage="1" showErrorMessage="1">
          <x14:formula1>
            <xm:f>[2]Tablas!#REF!</xm:f>
          </x14:formula1>
          <xm:sqref>F20:F45</xm:sqref>
        </x14:dataValidation>
        <x14:dataValidation type="list" allowBlank="1" showInputMessage="1" showErrorMessage="1">
          <x14:formula1>
            <xm:f>[2]Tablas!#REF!</xm:f>
          </x14:formula1>
          <xm:sqref>E20:E45</xm:sqref>
        </x14:dataValidation>
        <x14:dataValidation type="list" allowBlank="1" showInputMessage="1" showErrorMessage="1">
          <x14:formula1>
            <xm:f>[2]Tablas!#REF!</xm:f>
          </x14:formula1>
          <xm:sqref>D20:D45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1"/>
  <sheetViews>
    <sheetView showGridLines="0" zoomScale="90" zoomScaleNormal="90" workbookViewId="0">
      <pane xSplit="1" ySplit="4" topLeftCell="B34" activePane="bottomRight" state="frozen"/>
      <selection pane="topRight" activeCell="B1" sqref="B1"/>
      <selection pane="bottomLeft" activeCell="A5" sqref="A5"/>
      <selection pane="bottomRight" activeCell="D5" sqref="D5:D41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8" width="16.5703125" style="16" customWidth="1"/>
    <col min="9" max="9" width="15.42578125" style="16" bestFit="1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50" t="s">
        <v>181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2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1" t="s">
        <v>24</v>
      </c>
      <c r="B4" s="172" t="s">
        <v>86</v>
      </c>
      <c r="C4" s="173" t="s">
        <v>108</v>
      </c>
      <c r="D4" s="173" t="s">
        <v>120</v>
      </c>
      <c r="E4" s="172" t="s">
        <v>105</v>
      </c>
      <c r="F4" s="172" t="s">
        <v>22</v>
      </c>
      <c r="G4" s="172" t="s">
        <v>25</v>
      </c>
      <c r="H4" s="173" t="s">
        <v>33</v>
      </c>
      <c r="I4" s="172" t="s">
        <v>31</v>
      </c>
      <c r="J4" s="172" t="s">
        <v>119</v>
      </c>
      <c r="K4" s="172" t="s">
        <v>32</v>
      </c>
      <c r="L4" s="172" t="s">
        <v>26</v>
      </c>
      <c r="M4" s="172" t="s">
        <v>27</v>
      </c>
      <c r="N4" s="172" t="s">
        <v>28</v>
      </c>
      <c r="O4" s="174" t="s">
        <v>94</v>
      </c>
    </row>
    <row r="5" spans="1:15" s="114" customFormat="1" ht="42" customHeight="1">
      <c r="A5" s="175">
        <v>1</v>
      </c>
      <c r="B5" s="168">
        <v>1</v>
      </c>
      <c r="C5" s="112" t="str">
        <f>VLOOKUP(A5,Planificación!$B$13:$F$96,3,FALSE)</f>
        <v>Desarrollo de Sistemas</v>
      </c>
      <c r="D5" s="169" t="str">
        <f>CONCATENATE(LEFT(VLOOKUP(A5,Planificación!B$13:H$49,5,FALSE),FIND("_",VLOOKUP(A5,Planificación!B$13:H$49,5,FALSE),1)-1)," / ",VLOOKUP(A5,Planificación!B$13:H$49,3,FALSE))</f>
        <v>PGPROY / Desarrollo de Sistemas</v>
      </c>
      <c r="E5" s="112" t="str">
        <f>VLOOKUP(A5,Planificación!B$13:H$49,6,FALSE)</f>
        <v>Benji Santillan</v>
      </c>
      <c r="F5" s="112" t="str">
        <f>VLOOKUP(A5,Planificación!$B$13:$H$49,7,FALSE)</f>
        <v>Carluis Oyola</v>
      </c>
      <c r="G5" s="113" t="s">
        <v>201</v>
      </c>
      <c r="H5" s="154" t="s">
        <v>122</v>
      </c>
      <c r="I5" s="154" t="s">
        <v>90</v>
      </c>
      <c r="J5" s="154" t="str">
        <f>VLOOKUP(A5,Planificación!B$13:H$49,7,FALSE)</f>
        <v>Carluis Oyola</v>
      </c>
      <c r="K5" s="157"/>
      <c r="L5" s="170">
        <f>VLOOKUP(A5,Planificación!B$13:N$49,9,FALSE)</f>
        <v>42534</v>
      </c>
      <c r="M5" s="170">
        <f>VLOOKUP(A5,Planificación!B$13:N$49,12,FALSE)</f>
        <v>42534</v>
      </c>
      <c r="N5" s="186">
        <v>1</v>
      </c>
      <c r="O5" s="176" t="s">
        <v>202</v>
      </c>
    </row>
    <row r="6" spans="1:15" s="114" customFormat="1" ht="42" customHeight="1">
      <c r="A6" s="175">
        <f>A5+1</f>
        <v>2</v>
      </c>
      <c r="B6" s="168">
        <v>1</v>
      </c>
      <c r="C6" s="112" t="str">
        <f>VLOOKUP(A6,Planificación!$B$13:$F$96,3,FALSE)</f>
        <v>Desarrollo de Sistemas</v>
      </c>
      <c r="D6" s="169" t="str">
        <f>CONCATENATE(LEFT(VLOOKUP(A6,Planificación!B$13:H$49,5,FALSE),FIND("_",VLOOKUP(A6,Planificación!B$13:H$49,5,FALSE),1)-1)," / ",VLOOKUP(A6,Planificación!B$13:H$49,3,FALSE))</f>
        <v>PPROY / Desarrollo de Sistemas</v>
      </c>
      <c r="E6" s="112" t="str">
        <f>VLOOKUP(A6,Planificación!B$13:H$49,6,FALSE)</f>
        <v>Benji Santillan</v>
      </c>
      <c r="F6" s="112" t="str">
        <f>VLOOKUP(A6,Planificación!$B$13:$H$49,7,FALSE)</f>
        <v>Carluis Oyola</v>
      </c>
      <c r="G6" s="177" t="s">
        <v>177</v>
      </c>
      <c r="H6" s="154" t="s">
        <v>114</v>
      </c>
      <c r="I6" s="154" t="s">
        <v>90</v>
      </c>
      <c r="J6" s="154" t="str">
        <f>VLOOKUP(A6,Planificación!B$13:H$49,7,FALSE)</f>
        <v>Carluis Oyola</v>
      </c>
      <c r="K6" s="157"/>
      <c r="L6" s="170">
        <f>VLOOKUP(A6,Planificación!B$13:N$49,9,FALSE)</f>
        <v>42534</v>
      </c>
      <c r="M6" s="170">
        <f>VLOOKUP(A6,Planificación!B$13:N$49,12,FALSE)</f>
        <v>42534</v>
      </c>
      <c r="N6" s="186">
        <v>1</v>
      </c>
      <c r="O6" s="176" t="s">
        <v>202</v>
      </c>
    </row>
    <row r="7" spans="1:15" ht="42" customHeight="1">
      <c r="A7" s="175">
        <f t="shared" ref="A7:A41" si="0">A6+1</f>
        <v>3</v>
      </c>
      <c r="B7" s="94">
        <v>1</v>
      </c>
      <c r="C7" s="95" t="str">
        <f>VLOOKUP(A7,Planificación!$B$13:$F$96,3,FALSE)</f>
        <v>Desarrollo de Sistemas</v>
      </c>
      <c r="D7" s="152" t="str">
        <f>CONCATENATE(LEFT(VLOOKUP(A7,Planificación!B$13:H$49,5,FALSE),FIND("_",VLOOKUP(A7,Planificación!B$13:H$49,5,FALSE),1)-1)," / ",VLOOKUP(A7,Planificación!B$13:H$49,3,FALSE))</f>
        <v>ACREVPRO / Desarrollo de Sistemas</v>
      </c>
      <c r="E7" s="95" t="str">
        <f>VLOOKUP(A7,Planificación!B$13:H$49,6,FALSE)</f>
        <v>Benji Santillan</v>
      </c>
      <c r="F7" s="95" t="str">
        <f>VLOOKUP(A7,Planificación!$B$13:$H$49,7,FALSE)</f>
        <v>Carluis Oyola</v>
      </c>
      <c r="G7" s="96" t="s">
        <v>177</v>
      </c>
      <c r="H7" s="153" t="s">
        <v>114</v>
      </c>
      <c r="I7" s="153" t="s">
        <v>90</v>
      </c>
      <c r="J7" s="153" t="str">
        <f>VLOOKUP(A7,Planificación!B$13:H$49,7,FALSE)</f>
        <v>Carluis Oyola</v>
      </c>
      <c r="K7" s="155"/>
      <c r="L7" s="156">
        <f>VLOOKUP(A7,Planificación!B$13:N$49,9,FALSE)</f>
        <v>42534</v>
      </c>
      <c r="M7" s="156">
        <f>VLOOKUP(A7,Planificación!B$13:N$49,12,FALSE)</f>
        <v>42534</v>
      </c>
      <c r="N7" s="186">
        <v>1</v>
      </c>
      <c r="O7" s="176" t="s">
        <v>202</v>
      </c>
    </row>
    <row r="8" spans="1:15" s="114" customFormat="1" ht="42" customHeight="1">
      <c r="A8" s="175">
        <f t="shared" si="0"/>
        <v>4</v>
      </c>
      <c r="B8" s="168">
        <v>1</v>
      </c>
      <c r="C8" s="112" t="str">
        <f>VLOOKUP(A8,Planificación!$B$13:$F$96,3,FALSE)</f>
        <v>Desarrollo de Sistemas</v>
      </c>
      <c r="D8" s="169" t="str">
        <f>CONCATENATE(LEFT(VLOOKUP(A8,Planificación!B$13:H$49,5,FALSE),FIND("_",VLOOKUP(A8,Planificación!B$13:H$49,5,FALSE),1)-1)," / ",VLOOKUP(A8,Planificación!B$13:H$49,3,FALSE))</f>
        <v>CPROY / Desarrollo de Sistemas</v>
      </c>
      <c r="E8" s="112" t="str">
        <f>VLOOKUP(A8,Planificación!B$13:H$49,6,FALSE)</f>
        <v>Benji Santillan</v>
      </c>
      <c r="F8" s="112" t="str">
        <f>VLOOKUP(A8,Planificación!$B$13:$H$49,7,FALSE)</f>
        <v>Carluis Oyola</v>
      </c>
      <c r="G8" s="113" t="s">
        <v>203</v>
      </c>
      <c r="H8" s="154" t="s">
        <v>114</v>
      </c>
      <c r="I8" s="154" t="s">
        <v>90</v>
      </c>
      <c r="J8" s="154" t="str">
        <f>VLOOKUP(A8,Planificación!B$13:H$49,7,FALSE)</f>
        <v>Carluis Oyola</v>
      </c>
      <c r="K8" s="157"/>
      <c r="L8" s="170">
        <f>VLOOKUP(A8,Planificación!B$13:N$49,9,FALSE)</f>
        <v>42535</v>
      </c>
      <c r="M8" s="170">
        <f>VLOOKUP(A8,Planificación!B$13:N$49,12,FALSE)</f>
        <v>42535</v>
      </c>
      <c r="N8" s="186">
        <v>1</v>
      </c>
      <c r="O8" s="176" t="s">
        <v>202</v>
      </c>
    </row>
    <row r="9" spans="1:15" ht="42" customHeight="1">
      <c r="A9" s="175">
        <f t="shared" si="0"/>
        <v>5</v>
      </c>
      <c r="B9" s="94">
        <v>1</v>
      </c>
      <c r="C9" s="95" t="str">
        <f>VLOOKUP(A9,Planificación!$B$13:$F$96,3,FALSE)</f>
        <v>Desarrollo de Sistemas</v>
      </c>
      <c r="D9" s="152" t="str">
        <f>CONCATENATE(LEFT(VLOOKUP(A9,Planificación!B$13:H$49,5,FALSE),FIND("_",VLOOKUP(A9,Planificación!B$13:H$49,5,FALSE),1)-1)," / ",VLOOKUP(A9,Planificación!B$13:H$49,3,FALSE))</f>
        <v>REGRI / Desarrollo de Sistemas</v>
      </c>
      <c r="E9" s="95" t="str">
        <f>VLOOKUP(A9,Planificación!B$13:H$49,6,FALSE)</f>
        <v>Benji Santillan</v>
      </c>
      <c r="F9" s="95" t="str">
        <f>VLOOKUP(A9,Planificación!$B$13:$H$49,7,FALSE)</f>
        <v>Carluis Oyola</v>
      </c>
      <c r="G9" s="96" t="s">
        <v>162</v>
      </c>
      <c r="H9" s="154" t="s">
        <v>114</v>
      </c>
      <c r="I9" s="154" t="s">
        <v>90</v>
      </c>
      <c r="J9" s="153" t="str">
        <f>VLOOKUP(A9,Planificación!B$13:H$49,7,FALSE)</f>
        <v>Carluis Oyola</v>
      </c>
      <c r="K9" s="157"/>
      <c r="L9" s="156">
        <f>VLOOKUP(A9,Planificación!B$13:N$49,9,FALSE)</f>
        <v>42535</v>
      </c>
      <c r="M9" s="156">
        <f>VLOOKUP(A9,Planificación!B$13:N$49,12,FALSE)</f>
        <v>42535</v>
      </c>
      <c r="N9" s="186">
        <v>1</v>
      </c>
      <c r="O9" s="176" t="s">
        <v>202</v>
      </c>
    </row>
    <row r="10" spans="1:15" s="114" customFormat="1" ht="42" customHeight="1">
      <c r="A10" s="175">
        <f t="shared" si="0"/>
        <v>6</v>
      </c>
      <c r="B10" s="168">
        <v>1</v>
      </c>
      <c r="C10" s="112" t="str">
        <f>VLOOKUP(A10,Planificación!$B$13:$F$96,3,FALSE)</f>
        <v>Desarrollo de Sistemas</v>
      </c>
      <c r="D10" s="169" t="str">
        <f>CONCATENATE(LEFT(VLOOKUP(A10,Planificación!B$13:H$49,5,FALSE),FIND("_",VLOOKUP(A10,Planificación!B$13:H$49,5,FALSE),1)-1)," / ",VLOOKUP(A10,Planificación!B$13:H$49,3,FALSE))</f>
        <v>ACCPRO / Desarrollo de Sistemas</v>
      </c>
      <c r="E10" s="112" t="str">
        <f>VLOOKUP(A10,Planificación!B$13:H$49,6,FALSE)</f>
        <v>Benji Santillan</v>
      </c>
      <c r="F10" s="112" t="str">
        <f>VLOOKUP(A10,Planificación!$B$13:$H$49,7,FALSE)</f>
        <v>Carluis Oyola</v>
      </c>
      <c r="G10" s="113" t="s">
        <v>179</v>
      </c>
      <c r="H10" s="154" t="s">
        <v>114</v>
      </c>
      <c r="I10" s="154" t="s">
        <v>90</v>
      </c>
      <c r="J10" s="154" t="str">
        <f>VLOOKUP(A10,Planificación!B$13:H$49,7,FALSE)</f>
        <v>Carluis Oyola</v>
      </c>
      <c r="K10" s="157"/>
      <c r="L10" s="170">
        <f>VLOOKUP(A10,Planificación!B$13:N$49,9,FALSE)</f>
        <v>42535</v>
      </c>
      <c r="M10" s="170">
        <f>VLOOKUP(A10,Planificación!B$13:N$49,12,FALSE)</f>
        <v>42535</v>
      </c>
      <c r="N10" s="186">
        <v>1</v>
      </c>
      <c r="O10" s="176" t="s">
        <v>202</v>
      </c>
    </row>
    <row r="11" spans="1:15" s="114" customFormat="1" ht="42" customHeight="1">
      <c r="A11" s="175">
        <f t="shared" si="0"/>
        <v>7</v>
      </c>
      <c r="B11" s="168">
        <v>1</v>
      </c>
      <c r="C11" s="112" t="str">
        <f>VLOOKUP(A11,Planificación!$B$13:$F$96,3,FALSE)</f>
        <v>Desarrollo de Sistemas</v>
      </c>
      <c r="D11" s="169" t="str">
        <f>CONCATENATE(LEFT(VLOOKUP(A11,Planificación!B$13:H$49,5,FALSE),FIND("_",VLOOKUP(A11,Planificación!B$13:H$49,5,FALSE),1)-1)," / ",VLOOKUP(A11,Planificación!B$13:H$49,3,FALSE))</f>
        <v>ACREPRO / Desarrollo de Sistemas</v>
      </c>
      <c r="E11" s="112" t="str">
        <f>VLOOKUP(A11,Planificación!B$13:H$49,6,FALSE)</f>
        <v>Benji Santillan</v>
      </c>
      <c r="F11" s="112" t="str">
        <f>VLOOKUP(A11,Planificación!$B$13:$H$49,7,FALSE)</f>
        <v>Carluis Oyola</v>
      </c>
      <c r="G11" s="113" t="s">
        <v>179</v>
      </c>
      <c r="H11" s="154" t="s">
        <v>114</v>
      </c>
      <c r="I11" s="154" t="s">
        <v>90</v>
      </c>
      <c r="J11" s="154" t="str">
        <f>VLOOKUP(A11,Planificación!B$13:H$49,7,FALSE)</f>
        <v>Carluis Oyola</v>
      </c>
      <c r="K11" s="157"/>
      <c r="L11" s="170">
        <f>VLOOKUP(A11,Planificación!B$13:N$49,9,FALSE)</f>
        <v>42535</v>
      </c>
      <c r="M11" s="170">
        <f>VLOOKUP(A11,Planificación!B$13:N$49,12,FALSE)</f>
        <v>42535</v>
      </c>
      <c r="N11" s="186">
        <v>1</v>
      </c>
      <c r="O11" s="176" t="s">
        <v>202</v>
      </c>
    </row>
    <row r="12" spans="1:15" ht="42" customHeight="1">
      <c r="A12" s="175">
        <f>A11+1</f>
        <v>8</v>
      </c>
      <c r="B12" s="94">
        <v>1</v>
      </c>
      <c r="C12" s="95" t="str">
        <f>VLOOKUP(A12,Planificación!$B$13:$F$96,3,FALSE)</f>
        <v>Desarrollo de Sistemas</v>
      </c>
      <c r="D12" s="152" t="str">
        <f>CONCATENATE(LEFT(VLOOKUP(A12,Planificación!B$13:H$49,5,FALSE),FIND("_",VLOOKUP(A12,Planificación!B$13:H$49,5,FALSE),1)-1)," / ",VLOOKUP(A12,Planificación!B$13:H$49,3,FALSE))</f>
        <v>PGREQM / Desarrollo de Sistemas</v>
      </c>
      <c r="E12" s="95" t="str">
        <f>VLOOKUP(A12,Planificación!B$13:H$49,6,FALSE)</f>
        <v>Benji Santillan</v>
      </c>
      <c r="F12" s="95" t="str">
        <f>VLOOKUP(A12,Planificación!$B$13:$H$49,7,FALSE)</f>
        <v>Carluis Oyola</v>
      </c>
      <c r="G12" s="96" t="s">
        <v>162</v>
      </c>
      <c r="H12" s="153" t="s">
        <v>122</v>
      </c>
      <c r="I12" s="153" t="s">
        <v>90</v>
      </c>
      <c r="J12" s="153" t="str">
        <f>VLOOKUP(A12,Planificación!B$13:H$49,7,FALSE)</f>
        <v>Carluis Oyola</v>
      </c>
      <c r="K12" s="155"/>
      <c r="L12" s="156">
        <f>VLOOKUP(A12,Planificación!B$13:N$49,9,FALSE)</f>
        <v>42536</v>
      </c>
      <c r="M12" s="156">
        <f>VLOOKUP(A12,Planificación!B$13:N$49,12,FALSE)</f>
        <v>42536</v>
      </c>
      <c r="N12" s="186">
        <v>1</v>
      </c>
      <c r="O12" s="176" t="s">
        <v>202</v>
      </c>
    </row>
    <row r="13" spans="1:15" ht="42" customHeight="1">
      <c r="A13" s="175">
        <f>A12+1</f>
        <v>9</v>
      </c>
      <c r="B13" s="94">
        <v>1</v>
      </c>
      <c r="C13" s="95" t="str">
        <f>VLOOKUP(A13,Planificación!$B$13:$F$96,3,FALSE)</f>
        <v>Desarrollo de Sistemas</v>
      </c>
      <c r="D13" s="152" t="str">
        <f>CONCATENATE(LEFT(VLOOKUP(A13,Planificación!B$13:H$49,5,FALSE),FIND("_",VLOOKUP(A13,Planificación!B$13:H$49,5,FALSE),1)-1)," / ",VLOOKUP(A13,Planificación!B$13:H$49,3,FALSE))</f>
        <v>LMREQM / Desarrollo de Sistemas</v>
      </c>
      <c r="E13" s="95" t="str">
        <f>VLOOKUP(A13,Planificación!B$13:H$49,6,FALSE)</f>
        <v>Benji Santillan</v>
      </c>
      <c r="F13" s="95" t="str">
        <f>VLOOKUP(A13,Planificación!$B$13:$H$49,7,FALSE)</f>
        <v>Carluis Oyola</v>
      </c>
      <c r="G13" s="96" t="s">
        <v>162</v>
      </c>
      <c r="H13" s="153" t="s">
        <v>114</v>
      </c>
      <c r="I13" s="153" t="s">
        <v>90</v>
      </c>
      <c r="J13" s="153" t="str">
        <f>VLOOKUP(A13,Planificación!B$13:H$49,7,FALSE)</f>
        <v>Carluis Oyola</v>
      </c>
      <c r="K13" s="155"/>
      <c r="L13" s="156">
        <f>VLOOKUP(A13,Planificación!B$13:N$49,9,FALSE)</f>
        <v>42536</v>
      </c>
      <c r="M13" s="156">
        <f>VLOOKUP(A13,Planificación!B$13:N$49,12,FALSE)</f>
        <v>42536</v>
      </c>
      <c r="N13" s="186">
        <v>1</v>
      </c>
      <c r="O13" s="176" t="s">
        <v>202</v>
      </c>
    </row>
    <row r="14" spans="1:15" s="114" customFormat="1" ht="42" customHeight="1">
      <c r="A14" s="175">
        <f t="shared" si="0"/>
        <v>10</v>
      </c>
      <c r="B14" s="94">
        <v>1</v>
      </c>
      <c r="C14" s="95" t="str">
        <f>VLOOKUP(A14,Planificación!$B$13:$F$96,3,FALSE)</f>
        <v>Desarrollo de Sistemas</v>
      </c>
      <c r="D14" s="152" t="str">
        <f>CONCATENATE(LEFT(VLOOKUP(A14,Planificación!B$13:H$49,5,FALSE),FIND("_",VLOOKUP(A14,Planificación!B$13:H$49,5,FALSE),1)-1)," / ",VLOOKUP(A14,Planificación!B$13:H$49,3,FALSE))</f>
        <v>MTREQM / Desarrollo de Sistemas</v>
      </c>
      <c r="E14" s="95" t="str">
        <f>VLOOKUP(A14,Planificación!B$13:H$49,6,FALSE)</f>
        <v>Benji Santillan</v>
      </c>
      <c r="F14" s="95" t="str">
        <f>VLOOKUP(A14,Planificación!$B$13:$H$49,7,FALSE)</f>
        <v>Carluis Oyola</v>
      </c>
      <c r="G14" s="96" t="s">
        <v>162</v>
      </c>
      <c r="H14" s="154" t="s">
        <v>114</v>
      </c>
      <c r="I14" s="154" t="s">
        <v>90</v>
      </c>
      <c r="J14" s="153" t="str">
        <f>VLOOKUP(A14,Planificación!B$13:H$49,7,FALSE)</f>
        <v>Carluis Oyola</v>
      </c>
      <c r="K14" s="157"/>
      <c r="L14" s="156">
        <f>VLOOKUP(A14,Planificación!B$13:N$49,9,FALSE)</f>
        <v>42536</v>
      </c>
      <c r="M14" s="156">
        <f>VLOOKUP(A14,Planificación!B$13:N$49,12,FALSE)</f>
        <v>42536</v>
      </c>
      <c r="N14" s="186">
        <v>1</v>
      </c>
      <c r="O14" s="176" t="s">
        <v>202</v>
      </c>
    </row>
    <row r="15" spans="1:15" ht="42" customHeight="1" thickBot="1">
      <c r="A15" s="178">
        <f t="shared" si="0"/>
        <v>11</v>
      </c>
      <c r="B15" s="179">
        <v>1</v>
      </c>
      <c r="C15" s="180" t="str">
        <f>VLOOKUP(A15,Planificación!$B$13:$F$96,3,FALSE)</f>
        <v>Desarrollo de Sistemas</v>
      </c>
      <c r="D15" s="181" t="str">
        <f>CONCATENATE(LEFT(VLOOKUP(A15,Planificación!B$13:H$49,5,FALSE),FIND("_",VLOOKUP(A15,Planificación!B$13:H$49,5,FALSE),1)-1)," / ",VLOOKUP(A15,Planificación!B$13:H$49,3,FALSE))</f>
        <v>SOLCREQ / Desarrollo de Sistemas</v>
      </c>
      <c r="E15" s="180" t="str">
        <f>VLOOKUP(A15,Planificación!B$13:H$49,6,FALSE)</f>
        <v>Benji Santillan</v>
      </c>
      <c r="F15" s="180" t="str">
        <f>VLOOKUP(A15,Planificación!$B$13:$H$49,7,FALSE)</f>
        <v>Carluis Oyola</v>
      </c>
      <c r="G15" s="182" t="s">
        <v>162</v>
      </c>
      <c r="H15" s="183" t="s">
        <v>114</v>
      </c>
      <c r="I15" s="183" t="s">
        <v>90</v>
      </c>
      <c r="J15" s="183" t="str">
        <f>VLOOKUP(A15,Planificación!B$13:H$49,7,FALSE)</f>
        <v>Carluis Oyola</v>
      </c>
      <c r="K15" s="184"/>
      <c r="L15" s="185">
        <f>VLOOKUP(A15,Planificación!B$13:N$49,9,FALSE)</f>
        <v>42536</v>
      </c>
      <c r="M15" s="185">
        <f>VLOOKUP(A15,Planificación!B$13:N$49,12,FALSE)</f>
        <v>42536</v>
      </c>
      <c r="N15" s="187">
        <v>1</v>
      </c>
      <c r="O15" s="176" t="s">
        <v>202</v>
      </c>
    </row>
    <row r="16" spans="1:15" ht="30" customHeight="1" thickBot="1">
      <c r="A16" s="175">
        <f t="shared" si="0"/>
        <v>12</v>
      </c>
      <c r="B16" s="168">
        <f>VLOOKUP(A16,[2]Planificación!$B$13:$F$96,2,FALSE)</f>
        <v>1</v>
      </c>
      <c r="C16" s="112" t="str">
        <f>VLOOKUP(A16,[2]Planificación!$B$13:$F$96,3,FALSE)</f>
        <v>Desarrollo de Sistemas</v>
      </c>
      <c r="D16" s="169" t="str">
        <f>CONCATENATE(LEFT(VLOOKUP(A16,[2]Planificación!B$13:H$49,5,FALSE),FIND("_",VLOOKUP(A16,[2]Planificación!B$13:H$49,5,FALSE),1)-1)," / ",VLOOKUP(A16,[2]Planificación!B$13:H$49,4,FALSE))</f>
        <v>ASCR / REQM</v>
      </c>
      <c r="E16" s="180" t="str">
        <f>VLOOKUP(A16,Planificación!B$13:H$49,6,FALSE)</f>
        <v>Benji Santillan</v>
      </c>
      <c r="F16" s="180" t="str">
        <f>VLOOKUP(A16,Planificación!$B$13:$H$49,7,FALSE)</f>
        <v>Carluis Oyola</v>
      </c>
      <c r="G16" s="182" t="s">
        <v>162</v>
      </c>
      <c r="H16" s="153" t="s">
        <v>114</v>
      </c>
      <c r="I16" s="153" t="s">
        <v>90</v>
      </c>
      <c r="J16" s="183" t="str">
        <f>VLOOKUP(A16,Planificación!B$13:H$49,7,FALSE)</f>
        <v>Carluis Oyola</v>
      </c>
      <c r="K16" s="155"/>
      <c r="L16" s="185">
        <f>VLOOKUP(A16,Planificación!B$13:N$49,9,FALSE)</f>
        <v>42537</v>
      </c>
      <c r="M16" s="185">
        <f>VLOOKUP(A16,Planificación!B$13:N$49,12,FALSE)</f>
        <v>42537</v>
      </c>
      <c r="N16" s="187">
        <v>1</v>
      </c>
      <c r="O16" s="203"/>
    </row>
    <row r="17" spans="1:15" ht="30" customHeight="1" thickBot="1">
      <c r="A17" s="175">
        <f t="shared" si="0"/>
        <v>13</v>
      </c>
      <c r="B17" s="168">
        <f>VLOOKUP(A17,[2]Planificación!$B$13:$F$96,2,FALSE)</f>
        <v>1</v>
      </c>
      <c r="C17" s="112" t="str">
        <f>VLOOKUP(A17,[2]Planificación!$B$13:$F$96,3,FALSE)</f>
        <v>Desarrollo de Sistemas</v>
      </c>
      <c r="D17" s="169" t="str">
        <f>CONCATENATE(LEFT(VLOOKUP(A17,[2]Planificación!B$13:H$49,5,FALSE),FIND("_",VLOOKUP(A17,[2]Planificación!B$13:H$49,5,FALSE),1)-1)," / ",VLOOKUP(A17,[2]Planificación!B$13:H$49,4,FALSE))</f>
        <v>RCREQM / REQM</v>
      </c>
      <c r="E17" s="180" t="str">
        <f>VLOOKUP(A17,Planificación!B$13:H$49,6,FALSE)</f>
        <v>Benji Santillan</v>
      </c>
      <c r="F17" s="180" t="str">
        <f>VLOOKUP(A17,Planificación!$B$13:$H$49,7,FALSE)</f>
        <v>Carluis Oyola</v>
      </c>
      <c r="G17" s="182" t="s">
        <v>162</v>
      </c>
      <c r="H17" s="153" t="s">
        <v>114</v>
      </c>
      <c r="I17" s="153" t="s">
        <v>90</v>
      </c>
      <c r="J17" s="183" t="str">
        <f>VLOOKUP(A17,Planificación!B$13:H$49,7,FALSE)</f>
        <v>Carluis Oyola</v>
      </c>
      <c r="K17" s="155"/>
      <c r="L17" s="185">
        <f>VLOOKUP(A17,Planificación!B$13:N$49,9,FALSE)</f>
        <v>42537</v>
      </c>
      <c r="M17" s="185">
        <f>VLOOKUP(A17,Planificación!B$13:N$49,12,FALSE)</f>
        <v>42537</v>
      </c>
      <c r="N17" s="187">
        <v>1</v>
      </c>
      <c r="O17" s="203"/>
    </row>
    <row r="18" spans="1:15" ht="30" customHeight="1" thickBot="1">
      <c r="A18" s="175">
        <f t="shared" si="0"/>
        <v>14</v>
      </c>
      <c r="B18" s="168">
        <f>VLOOKUP(A18,[2]Planificación!$B$13:$F$96,2,FALSE)</f>
        <v>1</v>
      </c>
      <c r="C18" s="112" t="str">
        <f>VLOOKUP(A18,[2]Planificación!$B$13:$F$96,3,FALSE)</f>
        <v>Desarrollo de Sistemas</v>
      </c>
      <c r="D18" s="169" t="str">
        <f>CONCATENATE(LEFT(VLOOKUP(A18,[2]Planificación!B$13:H$49,5,FALSE),FIND("_",VLOOKUP(A18,[2]Planificación!B$13:H$49,5,FALSE),1)-1)," / ",VLOOKUP(A18,[2]Planificación!B$13:H$49,4,FALSE))</f>
        <v>DANA / REQM</v>
      </c>
      <c r="E18" s="180" t="str">
        <f>VLOOKUP(A18,Planificación!B$13:H$49,6,FALSE)</f>
        <v>Benji Santillan</v>
      </c>
      <c r="F18" s="180" t="str">
        <f>VLOOKUP(A18,Planificación!$B$13:$H$49,7,FALSE)</f>
        <v>Carluis Oyola</v>
      </c>
      <c r="G18" s="182" t="s">
        <v>220</v>
      </c>
      <c r="H18" s="154" t="s">
        <v>114</v>
      </c>
      <c r="I18" s="154" t="s">
        <v>90</v>
      </c>
      <c r="J18" s="183" t="str">
        <f>VLOOKUP(A18,Planificación!B$13:H$49,7,FALSE)</f>
        <v>Carluis Oyola</v>
      </c>
      <c r="K18" s="157"/>
      <c r="L18" s="185">
        <f>VLOOKUP(A18,Planificación!B$13:N$49,9,FALSE)</f>
        <v>42537</v>
      </c>
      <c r="M18" s="185">
        <f>VLOOKUP(A18,Planificación!B$13:N$49,12,FALSE)</f>
        <v>42537</v>
      </c>
      <c r="N18" s="187">
        <v>1</v>
      </c>
      <c r="O18" s="176" t="s">
        <v>229</v>
      </c>
    </row>
    <row r="19" spans="1:15" ht="30" customHeight="1" thickBot="1">
      <c r="A19" s="175">
        <f t="shared" si="0"/>
        <v>15</v>
      </c>
      <c r="B19" s="168">
        <f>VLOOKUP(A19,[2]Planificación!$B$13:$F$96,2,FALSE)</f>
        <v>1</v>
      </c>
      <c r="C19" s="112" t="str">
        <f>VLOOKUP(A19,[2]Planificación!$B$13:$F$96,3,FALSE)</f>
        <v>Desarrollo de Sistemas</v>
      </c>
      <c r="D19" s="169" t="str">
        <f>CONCATENATE(LEFT(VLOOKUP(A19,[2]Planificación!B$13:H$49,5,FALSE),FIND("_",VLOOKUP(A19,[2]Planificación!B$13:H$49,5,FALSE),1)-1)," / ",VLOOKUP(A19,[2]Planificación!B$13:H$49,4,FALSE))</f>
        <v>DDIS / REQM</v>
      </c>
      <c r="E19" s="180" t="str">
        <f>VLOOKUP(A19,Planificación!B$13:H$49,6,FALSE)</f>
        <v>Benji Santillan</v>
      </c>
      <c r="F19" s="180" t="str">
        <f>VLOOKUP(A19,Planificación!$B$13:$H$49,7,FALSE)</f>
        <v>Carluis Oyola</v>
      </c>
      <c r="G19" s="182" t="s">
        <v>220</v>
      </c>
      <c r="H19" s="154" t="s">
        <v>114</v>
      </c>
      <c r="I19" s="154" t="s">
        <v>90</v>
      </c>
      <c r="J19" s="183" t="str">
        <f>VLOOKUP(A19,Planificación!B$13:H$49,7,FALSE)</f>
        <v>Carluis Oyola</v>
      </c>
      <c r="K19" s="157"/>
      <c r="L19" s="185">
        <f>VLOOKUP(A19,Planificación!B$13:N$49,9,FALSE)</f>
        <v>42537</v>
      </c>
      <c r="M19" s="185">
        <f>VLOOKUP(A19,Planificación!B$13:N$49,12,FALSE)</f>
        <v>42537</v>
      </c>
      <c r="N19" s="187">
        <v>1</v>
      </c>
      <c r="O19" s="176" t="s">
        <v>229</v>
      </c>
    </row>
    <row r="20" spans="1:15" ht="30" customHeight="1" thickBot="1">
      <c r="A20" s="175">
        <f t="shared" si="0"/>
        <v>16</v>
      </c>
      <c r="B20" s="168">
        <f>VLOOKUP(A20,[2]Planificación!$B$13:$F$96,2,FALSE)</f>
        <v>1</v>
      </c>
      <c r="C20" s="112" t="str">
        <f>VLOOKUP(A20,[2]Planificación!$B$13:$F$96,3,FALSE)</f>
        <v>Desarrollo de Sistemas</v>
      </c>
      <c r="D20" s="169" t="str">
        <f>CONCATENATE(LEFT(VLOOKUP(A20,[2]Planificación!B$13:H$49,5,FALSE),FIND("_",VLOOKUP(A20,[2]Planificación!B$13:H$49,5,FALSE),1)-1)," / ",VLOOKUP(A20,[2]Planificación!B$13:H$49,4,FALSE))</f>
        <v>MANUSER / REQM</v>
      </c>
      <c r="E20" s="180" t="str">
        <f>VLOOKUP(A20,Planificación!B$13:H$49,6,FALSE)</f>
        <v>Carluis Oyola</v>
      </c>
      <c r="F20" s="180" t="str">
        <f>VLOOKUP(A20,Planificación!$B$13:$H$49,7,FALSE)</f>
        <v>Marco Ataupillco</v>
      </c>
      <c r="G20" s="182" t="s">
        <v>162</v>
      </c>
      <c r="H20" s="154" t="s">
        <v>114</v>
      </c>
      <c r="I20" s="154" t="s">
        <v>90</v>
      </c>
      <c r="J20" s="183" t="str">
        <f>VLOOKUP(A20,Planificación!B$13:H$49,7,FALSE)</f>
        <v>Marco Ataupillco</v>
      </c>
      <c r="K20" s="157"/>
      <c r="L20" s="185">
        <f>VLOOKUP(A20,Planificación!B$13:N$49,9,FALSE)</f>
        <v>42538</v>
      </c>
      <c r="M20" s="185">
        <f>VLOOKUP(A20,Planificación!B$13:N$49,12,FALSE)</f>
        <v>42538</v>
      </c>
      <c r="N20" s="187">
        <v>1</v>
      </c>
      <c r="O20" s="176" t="s">
        <v>221</v>
      </c>
    </row>
    <row r="21" spans="1:15" ht="30" customHeight="1" thickBot="1">
      <c r="A21" s="175">
        <f t="shared" si="0"/>
        <v>17</v>
      </c>
      <c r="B21" s="168">
        <f>VLOOKUP(A21,[2]Planificación!$B$13:$F$96,2,FALSE)</f>
        <v>1</v>
      </c>
      <c r="C21" s="112" t="str">
        <f>VLOOKUP(A21,[2]Planificación!$B$13:$F$96,3,FALSE)</f>
        <v>Desarrollo de Sistemas</v>
      </c>
      <c r="D21" s="169" t="str">
        <f>CONCATENATE(LEFT(VLOOKUP(A21,[2]Planificación!B$13:H$49,5,FALSE),FIND("_",VLOOKUP(A21,[2]Planificación!B$13:H$49,5,FALSE),1)-1)," / ",VLOOKUP(A21,[2]Planificación!B$13:H$49,4,FALSE))</f>
        <v>INPRUIN / REQM</v>
      </c>
      <c r="E21" s="180" t="str">
        <f>VLOOKUP(A21,Planificación!B$13:H$49,6,FALSE)</f>
        <v>Benji Santillan</v>
      </c>
      <c r="F21" s="180" t="str">
        <f>VLOOKUP(A21,Planificación!$B$13:$H$49,7,FALSE)</f>
        <v>Carluis Oyola</v>
      </c>
      <c r="G21" s="182" t="s">
        <v>162</v>
      </c>
      <c r="H21" s="154" t="s">
        <v>114</v>
      </c>
      <c r="I21" s="154" t="s">
        <v>90</v>
      </c>
      <c r="J21" s="183" t="str">
        <f>VLOOKUP(A21,Planificación!B$13:H$49,7,FALSE)</f>
        <v>Carluis Oyola</v>
      </c>
      <c r="K21" s="157"/>
      <c r="L21" s="185">
        <f>VLOOKUP(A21,Planificación!B$13:N$49,9,FALSE)</f>
        <v>42538</v>
      </c>
      <c r="M21" s="185">
        <f>VLOOKUP(A21,Planificación!B$13:N$49,12,FALSE)</f>
        <v>42538</v>
      </c>
      <c r="N21" s="187">
        <v>1</v>
      </c>
      <c r="O21" s="176" t="s">
        <v>221</v>
      </c>
    </row>
    <row r="22" spans="1:15" ht="30" customHeight="1" thickBot="1">
      <c r="A22" s="175">
        <f t="shared" si="0"/>
        <v>18</v>
      </c>
      <c r="B22" s="168">
        <f>VLOOKUP(A22,[2]Planificación!$B$13:$F$96,2,FALSE)</f>
        <v>1</v>
      </c>
      <c r="C22" s="112" t="str">
        <f>VLOOKUP(A22,[2]Planificación!$B$13:$F$96,3,FALSE)</f>
        <v>Desarrollo de Sistemas</v>
      </c>
      <c r="D22" s="169" t="str">
        <f>CONCATENATE(LEFT(VLOOKUP(A22,[2]Planificación!B$13:H$49,5,FALSE),FIND("_",VLOOKUP(A22,[2]Planificación!B$13:H$49,5,FALSE),1)-1)," / ",VLOOKUP(A22,[2]Planificación!B$13:H$49,4,FALSE))</f>
        <v>INPRUEX / REQM</v>
      </c>
      <c r="E22" s="180" t="str">
        <f>VLOOKUP(A22,Planificación!B$13:H$49,6,FALSE)</f>
        <v>Benji Santillan</v>
      </c>
      <c r="F22" s="180" t="str">
        <f>VLOOKUP(A22,Planificación!$B$13:$H$49,7,FALSE)</f>
        <v>Carluis Oyola</v>
      </c>
      <c r="G22" s="182" t="s">
        <v>162</v>
      </c>
      <c r="H22" s="154" t="s">
        <v>114</v>
      </c>
      <c r="I22" s="154" t="s">
        <v>90</v>
      </c>
      <c r="J22" s="183" t="str">
        <f>VLOOKUP(A22,Planificación!B$13:H$49,7,FALSE)</f>
        <v>Carluis Oyola</v>
      </c>
      <c r="K22" s="157"/>
      <c r="L22" s="185">
        <f>VLOOKUP(A22,Planificación!B$13:N$49,9,FALSE)</f>
        <v>42538</v>
      </c>
      <c r="M22" s="185">
        <f>VLOOKUP(A22,Planificación!B$13:N$49,12,FALSE)</f>
        <v>42538</v>
      </c>
      <c r="N22" s="187">
        <v>1</v>
      </c>
      <c r="O22" s="176" t="s">
        <v>221</v>
      </c>
    </row>
    <row r="23" spans="1:15" ht="30" customHeight="1" thickBot="1">
      <c r="A23" s="175">
        <f t="shared" si="0"/>
        <v>19</v>
      </c>
      <c r="B23" s="168">
        <f>VLOOKUP(A23,[2]Planificación!$B$13:$F$96,2,FALSE)</f>
        <v>1</v>
      </c>
      <c r="C23" s="112" t="str">
        <f>VLOOKUP(A23,[2]Planificación!$B$13:$F$96,3,FALSE)</f>
        <v>Desarrollo de Sistemas</v>
      </c>
      <c r="D23" s="169" t="str">
        <f>CONCATENATE(LEFT(VLOOKUP(A23,[2]Planificación!B$13:H$49,5,FALSE),FIND("_",VLOOKUP(A23,[2]Planificación!B$13:H$49,5,FALSE),1)-1)," / ",VLOOKUP(A23,[2]Planificación!B$13:H$49,4,FALSE))</f>
        <v>GUINSTALL / REQM</v>
      </c>
      <c r="E23" s="180" t="str">
        <f>VLOOKUP(A23,Planificación!B$13:H$49,6,FALSE)</f>
        <v>Carluis Oyola</v>
      </c>
      <c r="F23" s="180" t="str">
        <f>VLOOKUP(A23,Planificación!$B$13:$H$49,7,FALSE)</f>
        <v>Marco Ataupillco</v>
      </c>
      <c r="G23" s="182" t="s">
        <v>162</v>
      </c>
      <c r="H23" s="154" t="s">
        <v>114</v>
      </c>
      <c r="I23" s="154" t="s">
        <v>90</v>
      </c>
      <c r="J23" s="183" t="str">
        <f>VLOOKUP(A23,Planificación!B$13:H$49,7,FALSE)</f>
        <v>Marco Ataupillco</v>
      </c>
      <c r="K23" s="157"/>
      <c r="L23" s="185">
        <f>VLOOKUP(A23,Planificación!B$13:N$49,9,FALSE)</f>
        <v>42538</v>
      </c>
      <c r="M23" s="185">
        <f>VLOOKUP(A23,Planificación!B$13:N$49,12,FALSE)</f>
        <v>42538</v>
      </c>
      <c r="N23" s="187">
        <v>1</v>
      </c>
      <c r="O23" s="176" t="s">
        <v>221</v>
      </c>
    </row>
    <row r="24" spans="1:15" ht="30" customHeight="1" thickBot="1">
      <c r="A24" s="175">
        <f t="shared" si="0"/>
        <v>20</v>
      </c>
      <c r="B24" s="168">
        <f>VLOOKUP(A24,[2]Planificación!$B$13:$F$96,2,FALSE)</f>
        <v>1</v>
      </c>
      <c r="C24" s="112" t="str">
        <f>VLOOKUP(A24,[2]Planificación!$B$13:$F$96,3,FALSE)</f>
        <v>Desarrollo de Sistemas</v>
      </c>
      <c r="D24" s="169" t="str">
        <f>CONCATENATE(LEFT(VLOOKUP(A24,[2]Planificación!B$13:H$49,5,FALSE),FIND("_",VLOOKUP(A24,[2]Planificación!B$13:H$49,5,FALSE),1)-1)," / ",VLOOKUP(A24,[2]Planificación!B$13:H$49,4,FALSE))</f>
        <v>CHKQA / PPQA</v>
      </c>
      <c r="E24" s="180" t="str">
        <f>VLOOKUP(A24,Planificación!B$13:H$49,6,FALSE)</f>
        <v>Benji Santillan</v>
      </c>
      <c r="F24" s="180" t="str">
        <f>VLOOKUP(A24,Planificación!$B$13:$H$49,7,FALSE)</f>
        <v>Carluis Oyola</v>
      </c>
      <c r="G24" s="182" t="s">
        <v>222</v>
      </c>
      <c r="H24" s="154" t="s">
        <v>114</v>
      </c>
      <c r="I24" s="154" t="s">
        <v>90</v>
      </c>
      <c r="J24" s="183" t="str">
        <f>VLOOKUP(A24,Planificación!B$13:H$49,7,FALSE)</f>
        <v>Carluis Oyola</v>
      </c>
      <c r="K24" s="157"/>
      <c r="L24" s="185">
        <f>VLOOKUP(A24,Planificación!B$13:N$49,9,FALSE)</f>
        <v>42539</v>
      </c>
      <c r="M24" s="185">
        <f>VLOOKUP(A24,Planificación!B$13:N$49,12,FALSE)</f>
        <v>42539</v>
      </c>
      <c r="N24" s="187">
        <v>1</v>
      </c>
      <c r="O24" s="176" t="s">
        <v>230</v>
      </c>
    </row>
    <row r="25" spans="1:15" ht="30" customHeight="1" thickBot="1">
      <c r="A25" s="175">
        <f t="shared" si="0"/>
        <v>21</v>
      </c>
      <c r="B25" s="168">
        <f>VLOOKUP(A25,[2]Planificación!$B$13:$F$96,2,FALSE)</f>
        <v>1</v>
      </c>
      <c r="C25" s="112" t="str">
        <f>VLOOKUP(A25,[2]Planificación!$B$13:$F$96,3,FALSE)</f>
        <v>Desarrollo de Sistemas</v>
      </c>
      <c r="D25" s="169" t="str">
        <f>CONCATENATE(LEFT(VLOOKUP(A25,[2]Planificación!B$13:H$49,5,FALSE),FIND("_",VLOOKUP(A25,[2]Planificación!B$13:H$49,5,FALSE),1)-1)," / ",VLOOKUP(A25,[2]Planificación!B$13:H$49,4,FALSE))</f>
        <v>HGQA / PPQA</v>
      </c>
      <c r="E25" s="180" t="str">
        <f>VLOOKUP(A25,Planificación!B$13:H$49,6,FALSE)</f>
        <v>Benji Santillan</v>
      </c>
      <c r="F25" s="180" t="str">
        <f>VLOOKUP(A25,Planificación!$B$13:$H$49,7,FALSE)</f>
        <v>Carluis Oyola</v>
      </c>
      <c r="G25" s="182" t="s">
        <v>162</v>
      </c>
      <c r="H25" s="154" t="s">
        <v>114</v>
      </c>
      <c r="I25" s="154" t="s">
        <v>90</v>
      </c>
      <c r="J25" s="183" t="str">
        <f>VLOOKUP(A25,Planificación!B$13:H$49,7,FALSE)</f>
        <v>Carluis Oyola</v>
      </c>
      <c r="K25" s="157"/>
      <c r="L25" s="185">
        <f>VLOOKUP(A25,Planificación!B$13:N$49,9,FALSE)</f>
        <v>42541</v>
      </c>
      <c r="M25" s="185">
        <f>VLOOKUP(A25,Planificación!B$13:N$49,12,FALSE)</f>
        <v>42541</v>
      </c>
      <c r="N25" s="187">
        <v>1</v>
      </c>
      <c r="O25" s="204"/>
    </row>
    <row r="26" spans="1:15" ht="30" customHeight="1" thickBot="1">
      <c r="A26" s="175">
        <f t="shared" si="0"/>
        <v>22</v>
      </c>
      <c r="B26" s="168">
        <f>VLOOKUP(A26,[2]Planificación!$B$13:$F$96,2,FALSE)</f>
        <v>1</v>
      </c>
      <c r="C26" s="112" t="str">
        <f>VLOOKUP(A26,[2]Planificación!$B$13:$F$96,3,FALSE)</f>
        <v>Desarrollo de Sistemas</v>
      </c>
      <c r="D26" s="169" t="str">
        <f>CONCATENATE(LEFT(VLOOKUP(A26,[2]Planificación!B$13:H$49,5,FALSE),FIND("_",VLOOKUP(A26,[2]Planificación!B$13:H$49,5,FALSE),1)-1)," / ",VLOOKUP(A26,[2]Planificación!B$13:H$49,4,FALSE))</f>
        <v>PQA / PPQA</v>
      </c>
      <c r="E26" s="180" t="str">
        <f>VLOOKUP(A26,Planificación!B$13:H$49,6,FALSE)</f>
        <v>Benji Santillan</v>
      </c>
      <c r="F26" s="180" t="str">
        <f>VLOOKUP(A26,Planificación!$B$13:$H$49,7,FALSE)</f>
        <v>Carluis Oyola</v>
      </c>
      <c r="G26" s="182" t="s">
        <v>223</v>
      </c>
      <c r="H26" s="154" t="s">
        <v>122</v>
      </c>
      <c r="I26" s="154" t="s">
        <v>90</v>
      </c>
      <c r="J26" s="183" t="str">
        <f>VLOOKUP(A26,Planificación!B$13:H$49,7,FALSE)</f>
        <v>Carluis Oyola</v>
      </c>
      <c r="K26" s="157"/>
      <c r="L26" s="185">
        <f>VLOOKUP(A26,Planificación!B$13:N$49,9,FALSE)</f>
        <v>42539</v>
      </c>
      <c r="M26" s="185">
        <f>VLOOKUP(A26,Planificación!B$13:N$49,12,FALSE)</f>
        <v>42539</v>
      </c>
      <c r="N26" s="187">
        <v>1</v>
      </c>
      <c r="O26" s="176" t="s">
        <v>230</v>
      </c>
    </row>
    <row r="27" spans="1:15" ht="30" customHeight="1" thickBot="1">
      <c r="A27" s="175">
        <f t="shared" si="0"/>
        <v>23</v>
      </c>
      <c r="B27" s="168">
        <f>VLOOKUP(A27,[2]Planificación!$B$13:$F$96,2,FALSE)</f>
        <v>1</v>
      </c>
      <c r="C27" s="112" t="str">
        <f>VLOOKUP(A27,[2]Planificación!$B$13:$F$96,3,FALSE)</f>
        <v>Desarrollo de Sistemas</v>
      </c>
      <c r="D27" s="169" t="str">
        <f>CONCATENATE(LEFT(VLOOKUP(A27,[2]Planificación!B$13:H$49,5,FALSE),FIND("_",VLOOKUP(A27,[2]Planificación!B$13:H$49,5,FALSE),1)-1)," / ",VLOOKUP(A27,[2]Planificación!B$13:H$49,4,FALSE))</f>
        <v>SOLQA / PPQA</v>
      </c>
      <c r="E27" s="180" t="str">
        <f>VLOOKUP(A27,Planificación!B$13:H$49,6,FALSE)</f>
        <v>Benji Santillan</v>
      </c>
      <c r="F27" s="180" t="str">
        <f>VLOOKUP(A27,Planificación!$B$13:$H$49,7,FALSE)</f>
        <v>Carluis Oyola</v>
      </c>
      <c r="G27" s="182" t="s">
        <v>162</v>
      </c>
      <c r="H27" s="154" t="s">
        <v>114</v>
      </c>
      <c r="I27" s="154" t="s">
        <v>90</v>
      </c>
      <c r="J27" s="183" t="str">
        <f>VLOOKUP(A27,Planificación!B$13:H$49,7,FALSE)</f>
        <v>Carluis Oyola</v>
      </c>
      <c r="K27" s="157"/>
      <c r="L27" s="185">
        <f>VLOOKUP(A27,Planificación!B$13:N$49,9,FALSE)</f>
        <v>42541</v>
      </c>
      <c r="M27" s="185">
        <f>VLOOKUP(A27,Planificación!B$13:N$49,12,FALSE)</f>
        <v>42541</v>
      </c>
      <c r="N27" s="187">
        <v>1</v>
      </c>
      <c r="O27" s="204"/>
    </row>
    <row r="28" spans="1:15" ht="30" customHeight="1" thickBot="1">
      <c r="A28" s="175">
        <f t="shared" si="0"/>
        <v>24</v>
      </c>
      <c r="B28" s="168">
        <f>VLOOKUP(A28,[2]Planificación!$B$13:$F$96,2,FALSE)</f>
        <v>1</v>
      </c>
      <c r="C28" s="112" t="str">
        <f>VLOOKUP(A28,[2]Planificación!$B$13:$F$96,3,FALSE)</f>
        <v>Desarrollo de Sistemas</v>
      </c>
      <c r="D28" s="169" t="str">
        <f>CONCATENATE(LEFT(VLOOKUP(A28,[2]Planificación!B$13:H$49,5,FALSE),FIND("_",VLOOKUP(A28,[2]Planificación!B$13:H$49,5,FALSE),1)-1)," / ",VLOOKUP(A28,[2]Planificación!B$13:H$49,4,FALSE))</f>
        <v>INREQA / PPQA</v>
      </c>
      <c r="E28" s="180" t="str">
        <f>VLOOKUP(A28,Planificación!B$13:H$49,6,FALSE)</f>
        <v>Benji Santillan</v>
      </c>
      <c r="F28" s="180" t="str">
        <f>VLOOKUP(A28,Planificación!$B$13:$H$49,7,FALSE)</f>
        <v>Carluis Oyola</v>
      </c>
      <c r="G28" s="182" t="s">
        <v>224</v>
      </c>
      <c r="H28" s="154" t="s">
        <v>114</v>
      </c>
      <c r="I28" s="154" t="s">
        <v>90</v>
      </c>
      <c r="J28" s="183" t="str">
        <f>VLOOKUP(A28,Planificación!B$13:H$49,7,FALSE)</f>
        <v>Carluis Oyola</v>
      </c>
      <c r="K28" s="157"/>
      <c r="L28" s="185">
        <f>VLOOKUP(A28,Planificación!B$13:N$49,9,FALSE)</f>
        <v>42541</v>
      </c>
      <c r="M28" s="185">
        <f>VLOOKUP(A28,Planificación!B$13:N$49,12,FALSE)</f>
        <v>42541</v>
      </c>
      <c r="N28" s="187">
        <v>1</v>
      </c>
      <c r="O28" s="176" t="s">
        <v>231</v>
      </c>
    </row>
    <row r="29" spans="1:15" ht="30" customHeight="1" thickBot="1">
      <c r="A29" s="175">
        <f t="shared" si="0"/>
        <v>25</v>
      </c>
      <c r="B29" s="168">
        <f>VLOOKUP(A29,[2]Planificación!$B$13:$F$96,2,FALSE)</f>
        <v>1</v>
      </c>
      <c r="C29" s="112" t="str">
        <f>VLOOKUP(A29,[2]Planificación!$B$13:$F$96,3,FALSE)</f>
        <v>Desarrollo de Sistemas</v>
      </c>
      <c r="D29" s="169" t="str">
        <f>CONCATENATE(LEFT(VLOOKUP(A29,[2]Planificación!B$13:H$49,5,FALSE),FIND("_",VLOOKUP(A29,[2]Planificación!B$13:H$49,5,FALSE),1)-1)," / ",VLOOKUP(A29,[2]Planificación!B$13:H$49,4,FALSE))</f>
        <v>PGC / CM</v>
      </c>
      <c r="E29" s="180" t="str">
        <f>VLOOKUP(A29,Planificación!B$13:H$49,6,FALSE)</f>
        <v>Alfredo Eguiluz</v>
      </c>
      <c r="F29" s="180" t="str">
        <f>VLOOKUP(A29,Planificación!$B$13:$H$49,7,FALSE)</f>
        <v>Carluis Oyola</v>
      </c>
      <c r="G29" s="182" t="s">
        <v>223</v>
      </c>
      <c r="H29" s="154" t="s">
        <v>122</v>
      </c>
      <c r="I29" s="154" t="s">
        <v>90</v>
      </c>
      <c r="J29" s="183" t="str">
        <f>VLOOKUP(A29,Planificación!B$13:H$49,7,FALSE)</f>
        <v>Carluis Oyola</v>
      </c>
      <c r="K29" s="157"/>
      <c r="L29" s="185">
        <f>VLOOKUP(A29,Planificación!B$13:N$49,9,FALSE)</f>
        <v>42176</v>
      </c>
      <c r="M29" s="185">
        <f>VLOOKUP(A29,Planificación!B$13:N$49,12,FALSE)</f>
        <v>42176</v>
      </c>
      <c r="N29" s="187">
        <v>1</v>
      </c>
      <c r="O29" s="176" t="s">
        <v>232</v>
      </c>
    </row>
    <row r="30" spans="1:15" ht="30" customHeight="1" thickBot="1">
      <c r="A30" s="175">
        <f t="shared" si="0"/>
        <v>26</v>
      </c>
      <c r="B30" s="168">
        <f>VLOOKUP(A30,[2]Planificación!$B$13:$F$96,2,FALSE)</f>
        <v>1</v>
      </c>
      <c r="C30" s="112" t="str">
        <f>VLOOKUP(A30,[2]Planificación!$B$13:$F$96,3,FALSE)</f>
        <v>Desarrollo de Sistemas</v>
      </c>
      <c r="D30" s="169" t="str">
        <f>CONCATENATE(LEFT(VLOOKUP(A30,[2]Planificación!B$13:H$49,5,FALSE),FIND("_",VLOOKUP(A30,[2]Planificación!B$13:H$49,5,FALSE),1)-1)," / ",VLOOKUP(A30,[2]Planificación!B$13:H$49,4,FALSE))</f>
        <v>SOLACC / CM</v>
      </c>
      <c r="E30" s="180" t="str">
        <f>VLOOKUP(A30,Planificación!B$13:H$49,6,FALSE)</f>
        <v>Alfredo Eguiluz</v>
      </c>
      <c r="F30" s="180" t="str">
        <f>VLOOKUP(A30,Planificación!$B$13:$H$49,7,FALSE)</f>
        <v>Carluis Oyola</v>
      </c>
      <c r="G30" s="182" t="s">
        <v>228</v>
      </c>
      <c r="H30" s="154" t="s">
        <v>114</v>
      </c>
      <c r="I30" s="154" t="s">
        <v>90</v>
      </c>
      <c r="J30" s="183" t="str">
        <f>VLOOKUP(A30,Planificación!B$13:H$49,7,FALSE)</f>
        <v>Carluis Oyola</v>
      </c>
      <c r="K30" s="157"/>
      <c r="L30" s="185">
        <f>VLOOKUP(A30,Planificación!B$13:N$49,9,FALSE)</f>
        <v>42176</v>
      </c>
      <c r="M30" s="185">
        <f>VLOOKUP(A30,Planificación!B$13:N$49,12,FALSE)</f>
        <v>42176</v>
      </c>
      <c r="N30" s="187">
        <v>1</v>
      </c>
      <c r="O30" s="176" t="s">
        <v>232</v>
      </c>
    </row>
    <row r="31" spans="1:15" ht="30" customHeight="1" thickBot="1">
      <c r="A31" s="175">
        <f t="shared" si="0"/>
        <v>27</v>
      </c>
      <c r="B31" s="168">
        <f>VLOOKUP(A31,[2]Planificación!$B$13:$F$96,2,FALSE)</f>
        <v>1</v>
      </c>
      <c r="C31" s="112" t="str">
        <f>VLOOKUP(A31,[2]Planificación!$B$13:$F$96,3,FALSE)</f>
        <v>Desarrollo de Sistemas</v>
      </c>
      <c r="D31" s="169" t="str">
        <f>CONCATENATE(LEFT(VLOOKUP(A31,[2]Planificación!B$13:H$49,5,FALSE),FIND("_",VLOOKUP(A31,[2]Planificación!B$13:H$49,5,FALSE),1)-1)," / ",VLOOKUP(A31,[2]Planificación!B$13:H$49,4,FALSE))</f>
        <v>REGITCON / CM</v>
      </c>
      <c r="E31" s="180" t="str">
        <f>VLOOKUP(A31,Planificación!B$13:H$49,6,FALSE)</f>
        <v>Alfredo Eguiluz</v>
      </c>
      <c r="F31" s="180" t="str">
        <f>VLOOKUP(A31,Planificación!$B$13:$H$49,7,FALSE)</f>
        <v>Carluis Oyola</v>
      </c>
      <c r="G31" s="182" t="s">
        <v>225</v>
      </c>
      <c r="H31" s="154" t="s">
        <v>114</v>
      </c>
      <c r="I31" s="154" t="s">
        <v>90</v>
      </c>
      <c r="J31" s="183" t="str">
        <f>VLOOKUP(A31,Planificación!B$13:H$49,7,FALSE)</f>
        <v>Carluis Oyola</v>
      </c>
      <c r="K31" s="157"/>
      <c r="L31" s="185">
        <f>VLOOKUP(A31,Planificación!B$13:N$49,9,FALSE)</f>
        <v>42176</v>
      </c>
      <c r="M31" s="185">
        <f>VLOOKUP(A31,Planificación!B$13:N$49,12,FALSE)</f>
        <v>42176</v>
      </c>
      <c r="N31" s="187">
        <v>1</v>
      </c>
      <c r="O31" s="176" t="s">
        <v>232</v>
      </c>
    </row>
    <row r="32" spans="1:15" ht="30" customHeight="1" thickBot="1">
      <c r="A32" s="175">
        <f t="shared" si="0"/>
        <v>28</v>
      </c>
      <c r="B32" s="168">
        <f>VLOOKUP(A32,[2]Planificación!$B$13:$F$96,2,FALSE)</f>
        <v>1</v>
      </c>
      <c r="C32" s="112" t="str">
        <f>VLOOKUP(A32,[2]Planificación!$B$13:$F$96,3,FALSE)</f>
        <v>Desarrollo de Sistemas</v>
      </c>
      <c r="D32" s="169" t="str">
        <f>CONCATENATE(LEFT(VLOOKUP(A32,[2]Planificación!B$13:H$49,5,FALSE),FIND("_",VLOOKUP(A32,[2]Planificación!B$13:H$49,5,FALSE),1)-1)," / ",VLOOKUP(A32,[2]Planificación!B$13:H$49,4,FALSE))</f>
        <v>PROMM / MA</v>
      </c>
      <c r="E32" s="180" t="str">
        <f>VLOOKUP(A32,Planificación!B$13:H$49,6,FALSE)</f>
        <v>Benji Santillan</v>
      </c>
      <c r="F32" s="180" t="str">
        <f>VLOOKUP(A32,Planificación!$B$13:$H$49,7,FALSE)</f>
        <v>Carluis Oyola</v>
      </c>
      <c r="G32" s="182" t="s">
        <v>226</v>
      </c>
      <c r="H32" s="154" t="s">
        <v>114</v>
      </c>
      <c r="I32" s="154" t="s">
        <v>90</v>
      </c>
      <c r="J32" s="183" t="str">
        <f>VLOOKUP(A32,Planificación!B$13:H$49,7,FALSE)</f>
        <v>Carluis Oyola</v>
      </c>
      <c r="K32" s="157"/>
      <c r="L32" s="185">
        <f>VLOOKUP(A32,Planificación!B$13:N$49,9,FALSE)</f>
        <v>42544</v>
      </c>
      <c r="M32" s="185">
        <f>VLOOKUP(A32,Planificación!B$13:N$49,12,FALSE)</f>
        <v>42544</v>
      </c>
      <c r="N32" s="187">
        <v>1</v>
      </c>
      <c r="O32" s="176" t="s">
        <v>233</v>
      </c>
    </row>
    <row r="33" spans="1:15" ht="30" customHeight="1" thickBot="1">
      <c r="A33" s="175">
        <f t="shared" si="0"/>
        <v>29</v>
      </c>
      <c r="B33" s="168">
        <f>VLOOKUP(A33,[2]Planificación!$B$13:$F$96,2,FALSE)</f>
        <v>1</v>
      </c>
      <c r="C33" s="112" t="str">
        <f>VLOOKUP(A33,[2]Planificación!$B$13:$F$96,3,FALSE)</f>
        <v>Desarrollo de Sistemas</v>
      </c>
      <c r="D33" s="169" t="str">
        <f>CONCATENATE(LEFT(VLOOKUP(A33,[2]Planificación!B$13:H$49,5,FALSE),FIND("_",VLOOKUP(A33,[2]Planificación!B$13:H$49,5,FALSE),1)-1)," / ",VLOOKUP(A33,[2]Planificación!B$13:H$49,4,FALSE))</f>
        <v>TABM / MA</v>
      </c>
      <c r="E33" s="180" t="str">
        <f>VLOOKUP(A33,Planificación!B$13:H$49,6,FALSE)</f>
        <v>Benji Santillan</v>
      </c>
      <c r="F33" s="180" t="str">
        <f>VLOOKUP(A33,Planificación!$B$13:$H$49,7,FALSE)</f>
        <v>Carluis Oyola</v>
      </c>
      <c r="G33" s="182" t="s">
        <v>227</v>
      </c>
      <c r="H33" s="154" t="s">
        <v>122</v>
      </c>
      <c r="I33" s="154" t="s">
        <v>90</v>
      </c>
      <c r="J33" s="183" t="str">
        <f>VLOOKUP(A33,Planificación!B$13:H$49,7,FALSE)</f>
        <v>Carluis Oyola</v>
      </c>
      <c r="K33" s="157"/>
      <c r="L33" s="185">
        <f>VLOOKUP(A33,Planificación!B$13:N$49,9,FALSE)</f>
        <v>42544</v>
      </c>
      <c r="M33" s="185">
        <f>VLOOKUP(A33,Planificación!B$13:N$49,12,FALSE)</f>
        <v>42544</v>
      </c>
      <c r="N33" s="187">
        <v>1</v>
      </c>
      <c r="O33" s="176" t="s">
        <v>233</v>
      </c>
    </row>
    <row r="34" spans="1:15" ht="30" customHeight="1" thickBot="1">
      <c r="A34" s="175">
        <f t="shared" si="0"/>
        <v>30</v>
      </c>
      <c r="B34" s="168">
        <f>VLOOKUP(A34,[2]Planificación!$B$13:$F$96,2,FALSE)</f>
        <v>1</v>
      </c>
      <c r="C34" s="112" t="str">
        <f>VLOOKUP(A34,[2]Planificación!$B$13:$F$96,3,FALSE)</f>
        <v>Desarrollo de Sistemas</v>
      </c>
      <c r="D34" s="169" t="str">
        <f>CONCATENATE(LEFT(VLOOKUP(A34,[2]Planificación!B$13:H$49,5,FALSE),FIND("_",VLOOKUP(A34,[2]Planificación!B$13:H$49,5,FALSE),1)-1)," / ",VLOOKUP(A34,[2]Planificación!B$13:H$49,4,FALSE))</f>
        <v>FMNCONQAP / MA</v>
      </c>
      <c r="E34" s="180" t="str">
        <f>VLOOKUP(A34,Planificación!B$13:H$49,6,FALSE)</f>
        <v>Benji Santillan</v>
      </c>
      <c r="F34" s="180" t="str">
        <f>VLOOKUP(A34,Planificación!$B$13:$H$49,7,FALSE)</f>
        <v>Carluis Oyola</v>
      </c>
      <c r="G34" s="182" t="s">
        <v>162</v>
      </c>
      <c r="H34" s="154" t="s">
        <v>114</v>
      </c>
      <c r="I34" s="154" t="s">
        <v>90</v>
      </c>
      <c r="J34" s="183" t="str">
        <f>VLOOKUP(A34,Planificación!B$13:H$49,7,FALSE)</f>
        <v>Carluis Oyola</v>
      </c>
      <c r="K34" s="157"/>
      <c r="L34" s="185">
        <f>VLOOKUP(A34,Planificación!B$13:N$49,9,FALSE)</f>
        <v>42545</v>
      </c>
      <c r="M34" s="185">
        <f>VLOOKUP(A34,Planificación!B$13:N$49,12,FALSE)</f>
        <v>42545</v>
      </c>
      <c r="N34" s="187">
        <v>1</v>
      </c>
      <c r="O34" s="204"/>
    </row>
    <row r="35" spans="1:15" ht="30" customHeight="1" thickBot="1">
      <c r="A35" s="175">
        <f t="shared" si="0"/>
        <v>31</v>
      </c>
      <c r="B35" s="168">
        <f>VLOOKUP(A35,[2]Planificación!$B$13:$F$96,2,FALSE)</f>
        <v>1</v>
      </c>
      <c r="C35" s="112" t="str">
        <f>VLOOKUP(A35,[2]Planificación!$B$13:$F$96,3,FALSE)</f>
        <v>Desarrollo de Sistemas</v>
      </c>
      <c r="D35" s="169" t="str">
        <f>CONCATENATE(LEFT(VLOOKUP(A35,[2]Planificación!B$13:H$49,5,FALSE),FIND("_",VLOOKUP(A35,[2]Planificación!B$13:H$49,5,FALSE),1)-1)," / ",VLOOKUP(A35,[2]Planificación!B$13:H$49,4,FALSE))</f>
        <v>FMVREQM / MA</v>
      </c>
      <c r="E35" s="180" t="str">
        <f>VLOOKUP(A35,Planificación!B$13:H$49,6,FALSE)</f>
        <v>Benji Santillan</v>
      </c>
      <c r="F35" s="180" t="str">
        <f>VLOOKUP(A35,Planificación!$B$13:$H$49,7,FALSE)</f>
        <v>Carluis Oyola</v>
      </c>
      <c r="G35" s="182" t="s">
        <v>162</v>
      </c>
      <c r="H35" s="154" t="s">
        <v>114</v>
      </c>
      <c r="I35" s="154" t="s">
        <v>90</v>
      </c>
      <c r="J35" s="183" t="str">
        <f>VLOOKUP(A35,Planificación!B$13:H$49,7,FALSE)</f>
        <v>Carluis Oyola</v>
      </c>
      <c r="K35" s="157"/>
      <c r="L35" s="185">
        <f>VLOOKUP(A35,Planificación!B$13:N$49,9,FALSE)</f>
        <v>42546</v>
      </c>
      <c r="M35" s="185">
        <f>VLOOKUP(A35,Planificación!B$13:N$49,12,FALSE)</f>
        <v>42546</v>
      </c>
      <c r="N35" s="187">
        <v>1</v>
      </c>
      <c r="O35" s="204"/>
    </row>
    <row r="36" spans="1:15" ht="30" customHeight="1" thickBot="1">
      <c r="A36" s="175">
        <f t="shared" si="0"/>
        <v>32</v>
      </c>
      <c r="B36" s="168">
        <f>VLOOKUP(A36,[2]Planificación!$B$13:$F$96,2,FALSE)</f>
        <v>1</v>
      </c>
      <c r="C36" s="112" t="str">
        <f>VLOOKUP(A36,[2]Planificación!$B$13:$F$96,3,FALSE)</f>
        <v>Desarrollo de Sistemas</v>
      </c>
      <c r="D36" s="169" t="str">
        <f>CONCATENATE(LEFT(VLOOKUP(A36,[2]Planificación!B$13:H$49,5,FALSE),FIND("_",VLOOKUP(A36,[2]Planificación!B$13:H$49,5,FALSE),1)-1)," / ",VLOOKUP(A36,[2]Planificación!B$13:H$49,4,FALSE))</f>
        <v>FMICIC / MA</v>
      </c>
      <c r="E36" s="180" t="str">
        <f>VLOOKUP(A36,Planificación!B$13:H$49,6,FALSE)</f>
        <v>Benji Santillan</v>
      </c>
      <c r="F36" s="180" t="str">
        <f>VLOOKUP(A36,Planificación!$B$13:$H$49,7,FALSE)</f>
        <v>Carluis Oyola</v>
      </c>
      <c r="G36" s="182" t="s">
        <v>162</v>
      </c>
      <c r="H36" s="154" t="s">
        <v>114</v>
      </c>
      <c r="I36" s="154" t="s">
        <v>90</v>
      </c>
      <c r="J36" s="183" t="str">
        <f>VLOOKUP(A36,Planificación!B$13:H$49,7,FALSE)</f>
        <v>Carluis Oyola</v>
      </c>
      <c r="K36" s="157"/>
      <c r="L36" s="185">
        <f>VLOOKUP(A36,Planificación!B$13:N$49,9,FALSE)</f>
        <v>42546</v>
      </c>
      <c r="M36" s="185">
        <f>VLOOKUP(A36,Planificación!B$13:N$49,12,FALSE)</f>
        <v>42546</v>
      </c>
      <c r="N36" s="187">
        <v>1</v>
      </c>
      <c r="O36" s="204"/>
    </row>
    <row r="37" spans="1:15" ht="30" customHeight="1" thickBot="1">
      <c r="A37" s="175">
        <f t="shared" si="0"/>
        <v>33</v>
      </c>
      <c r="B37" s="168">
        <f>VLOOKUP(A37,[2]Planificación!$B$13:$F$96,2,FALSE)</f>
        <v>1</v>
      </c>
      <c r="C37" s="112" t="str">
        <f>VLOOKUP(A37,[2]Planificación!$B$13:$F$96,3,FALSE)</f>
        <v>Desarrollo de Sistemas</v>
      </c>
      <c r="D37" s="169" t="str">
        <f>CONCATENATE(LEFT(VLOOKUP(A37,[2]Planificación!B$13:H$49,5,FALSE),FIND("_",VLOOKUP(A37,[2]Planificación!B$13:H$49,5,FALSE),1)-1)," / ",VLOOKUP(A37,[2]Planificación!B$13:H$49,4,FALSE))</f>
        <v>FMEXRI / MA</v>
      </c>
      <c r="E37" s="180" t="str">
        <f>VLOOKUP(A37,Planificación!B$13:H$49,6,FALSE)</f>
        <v>Benji Santillan</v>
      </c>
      <c r="F37" s="180" t="str">
        <f>VLOOKUP(A37,Planificación!$B$13:$H$49,7,FALSE)</f>
        <v>Carluis Oyola</v>
      </c>
      <c r="G37" s="182" t="s">
        <v>162</v>
      </c>
      <c r="H37" s="154" t="s">
        <v>114</v>
      </c>
      <c r="I37" s="154" t="s">
        <v>90</v>
      </c>
      <c r="J37" s="183" t="str">
        <f>VLOOKUP(A37,Planificación!B$13:H$49,7,FALSE)</f>
        <v>Carluis Oyola</v>
      </c>
      <c r="K37" s="157"/>
      <c r="L37" s="185">
        <f>VLOOKUP(A37,Planificación!B$13:N$49,9,FALSE)</f>
        <v>42548</v>
      </c>
      <c r="M37" s="185">
        <f>VLOOKUP(A37,Planificación!B$13:N$49,12,FALSE)</f>
        <v>42548</v>
      </c>
      <c r="N37" s="187">
        <v>1</v>
      </c>
      <c r="O37" s="204"/>
    </row>
    <row r="38" spans="1:15" ht="30" customHeight="1" thickBot="1">
      <c r="A38" s="175">
        <f t="shared" si="0"/>
        <v>34</v>
      </c>
      <c r="B38" s="168">
        <f>VLOOKUP(A38,[2]Planificación!$B$13:$F$96,2,FALSE)</f>
        <v>1</v>
      </c>
      <c r="C38" s="112" t="str">
        <f>VLOOKUP(A38,[2]Planificación!$B$13:$F$96,3,FALSE)</f>
        <v>Desarrollo de Sistemas</v>
      </c>
      <c r="D38" s="169" t="str">
        <f>CONCATENATE(LEFT(VLOOKUP(A38,[2]Planificación!B$13:H$49,5,FALSE),FIND("_",VLOOKUP(A38,[2]Planificación!B$13:H$49,5,FALSE),1)-1)," / ",VLOOKUP(A38,[2]Planificación!B$13:H$49,4,FALSE))</f>
        <v>AREXT / PROY</v>
      </c>
      <c r="E38" s="180" t="str">
        <f>VLOOKUP(A38,Planificación!B$13:H$49,6,FALSE)</f>
        <v>Benji Santillan</v>
      </c>
      <c r="F38" s="180" t="str">
        <f>VLOOKUP(A38,Planificación!$B$13:$H$49,7,FALSE)</f>
        <v>Carluis Oyola</v>
      </c>
      <c r="G38" s="182" t="s">
        <v>162</v>
      </c>
      <c r="H38" s="154" t="s">
        <v>114</v>
      </c>
      <c r="I38" s="154" t="s">
        <v>90</v>
      </c>
      <c r="J38" s="183" t="str">
        <f>VLOOKUP(A38,Planificación!B$13:H$49,7,FALSE)</f>
        <v>Carluis Oyola</v>
      </c>
      <c r="K38" s="157"/>
      <c r="L38" s="185">
        <f>VLOOKUP(A38,Planificación!B$13:N$49,9,FALSE)</f>
        <v>42549</v>
      </c>
      <c r="M38" s="185">
        <f>VLOOKUP(A38,Planificación!B$13:N$49,12,FALSE)</f>
        <v>42549</v>
      </c>
      <c r="N38" s="187">
        <v>1</v>
      </c>
      <c r="O38" s="204"/>
    </row>
    <row r="39" spans="1:15" ht="30" customHeight="1" thickBot="1">
      <c r="A39" s="175">
        <f t="shared" si="0"/>
        <v>35</v>
      </c>
      <c r="B39" s="168">
        <f>VLOOKUP(A39,[2]Planificación!$B$13:$F$96,2,FALSE)</f>
        <v>1</v>
      </c>
      <c r="C39" s="112" t="str">
        <f>VLOOKUP(A39,[2]Planificación!$B$13:$F$96,3,FALSE)</f>
        <v>Desarrollo de Sistemas</v>
      </c>
      <c r="D39" s="169" t="str">
        <f>CONCATENATE(LEFT(VLOOKUP(A39,[2]Planificación!B$13:H$49,5,FALSE),FIND("_",VLOOKUP(A39,[2]Planificación!B$13:H$49,5,FALSE),1)-1)," / ",VLOOKUP(A39,[2]Planificación!B$13:H$49,4,FALSE))</f>
        <v>IAQUIN / PROY</v>
      </c>
      <c r="E39" s="180" t="str">
        <f>VLOOKUP(A39,Planificación!B$13:H$49,6,FALSE)</f>
        <v>Benji Santillan</v>
      </c>
      <c r="F39" s="180" t="str">
        <f>VLOOKUP(A39,Planificación!$B$13:$H$49,7,FALSE)</f>
        <v>Carluis Oyola</v>
      </c>
      <c r="G39" s="182" t="s">
        <v>162</v>
      </c>
      <c r="H39" s="154" t="s">
        <v>114</v>
      </c>
      <c r="I39" s="154" t="s">
        <v>90</v>
      </c>
      <c r="J39" s="183" t="str">
        <f>VLOOKUP(A39,Planificación!B$13:H$49,7,FALSE)</f>
        <v>Carluis Oyola</v>
      </c>
      <c r="K39" s="157"/>
      <c r="L39" s="185">
        <f>VLOOKUP(A39,Planificación!B$13:N$49,9,FALSE)</f>
        <v>42549</v>
      </c>
      <c r="M39" s="185">
        <f>VLOOKUP(A39,Planificación!B$13:N$49,12,FALSE)</f>
        <v>42549</v>
      </c>
      <c r="N39" s="187">
        <v>1</v>
      </c>
      <c r="O39" s="204"/>
    </row>
    <row r="40" spans="1:15" ht="30" customHeight="1" thickBot="1">
      <c r="A40" s="175">
        <f t="shared" si="0"/>
        <v>36</v>
      </c>
      <c r="B40" s="168">
        <f>VLOOKUP(A40,[2]Planificación!$B$13:$F$96,2,FALSE)</f>
        <v>1</v>
      </c>
      <c r="C40" s="112" t="str">
        <f>VLOOKUP(A40,[2]Planificación!$B$13:$F$96,3,FALSE)</f>
        <v>Desarrollo de Sistemas</v>
      </c>
      <c r="D40" s="169" t="str">
        <f>CONCATENATE(LEFT(VLOOKUP(A40,[2]Planificación!B$13:H$49,5,FALSE),FIND("_",VLOOKUP(A40,[2]Planificación!B$13:H$49,5,FALSE),1)-1)," / ",VLOOKUP(A40,[2]Planificación!B$13:H$49,4,FALSE))</f>
        <v>ARINT / PROY</v>
      </c>
      <c r="E40" s="180" t="str">
        <f>VLOOKUP(A40,Planificación!B$13:H$49,6,FALSE)</f>
        <v>Benji Santillan</v>
      </c>
      <c r="F40" s="180" t="str">
        <f>VLOOKUP(A40,Planificación!$B$13:$H$49,7,FALSE)</f>
        <v>Carluis Oyola</v>
      </c>
      <c r="G40" s="182" t="s">
        <v>162</v>
      </c>
      <c r="H40" s="154" t="s">
        <v>114</v>
      </c>
      <c r="I40" s="154" t="s">
        <v>90</v>
      </c>
      <c r="J40" s="183" t="str">
        <f>VLOOKUP(A40,Planificación!B$13:H$49,7,FALSE)</f>
        <v>Carluis Oyola</v>
      </c>
      <c r="K40" s="157"/>
      <c r="L40" s="185">
        <f>VLOOKUP(A40,Planificación!B$13:N$49,9,FALSE)</f>
        <v>42550</v>
      </c>
      <c r="M40" s="185">
        <f>VLOOKUP(A40,Planificación!B$13:N$49,12,FALSE)</f>
        <v>42550</v>
      </c>
      <c r="N40" s="187">
        <v>1</v>
      </c>
      <c r="O40" s="204"/>
    </row>
    <row r="41" spans="1:15" ht="30" customHeight="1" thickBot="1">
      <c r="A41" s="175">
        <f t="shared" si="0"/>
        <v>37</v>
      </c>
      <c r="B41" s="168">
        <f>VLOOKUP(A41,[2]Planificación!$B$13:$F$96,2,FALSE)</f>
        <v>1</v>
      </c>
      <c r="C41" s="112" t="str">
        <f>VLOOKUP(A41,[2]Planificación!$B$13:$F$96,3,FALSE)</f>
        <v>Desarrollo de Sistemas</v>
      </c>
      <c r="D41" s="169" t="str">
        <f>CONCATENATE(LEFT(VLOOKUP(A41,[2]Planificación!B$13:H$49,5,FALSE),FIND("_",VLOOKUP(A41,[2]Planificación!B$13:H$49,5,FALSE),1)-1)," / ",VLOOKUP(A41,[2]Planificación!B$13:H$49,4,FALSE))</f>
        <v>ACENTRE / PROY</v>
      </c>
      <c r="E41" s="180" t="str">
        <f>VLOOKUP(A41,Planificación!B$13:H$49,6,FALSE)</f>
        <v>Benji Santillan</v>
      </c>
      <c r="F41" s="180" t="str">
        <f>VLOOKUP(A41,Planificación!$B$13:$H$49,7,FALSE)</f>
        <v>Carluis Oyola</v>
      </c>
      <c r="G41" s="182" t="s">
        <v>162</v>
      </c>
      <c r="H41" s="154" t="s">
        <v>114</v>
      </c>
      <c r="I41" s="154" t="s">
        <v>90</v>
      </c>
      <c r="J41" s="183" t="str">
        <f>VLOOKUP(A41,Planificación!B$13:H$49,7,FALSE)</f>
        <v>Carluis Oyola</v>
      </c>
      <c r="K41" s="157"/>
      <c r="L41" s="185">
        <f>VLOOKUP(A41,Planificación!B$13:N$49,9,FALSE)</f>
        <v>42550</v>
      </c>
      <c r="M41" s="185">
        <f>VLOOKUP(A41,Planificación!B$13:N$49,12,FALSE)</f>
        <v>42550</v>
      </c>
      <c r="N41" s="187">
        <v>1</v>
      </c>
      <c r="O41" s="204"/>
    </row>
  </sheetData>
  <mergeCells count="1">
    <mergeCell ref="A1:N1"/>
  </mergeCells>
  <phoneticPr fontId="3" type="noConversion"/>
  <conditionalFormatting sqref="N5:N41">
    <cfRule type="iconSet" priority="3">
      <iconSet>
        <cfvo type="percent" val="0"/>
        <cfvo type="percent" val="25"/>
        <cfvo type="percent" val="95"/>
      </iconSet>
    </cfRule>
  </conditionalFormatting>
  <dataValidations count="2">
    <dataValidation type="list" allowBlank="1" showInputMessage="1" showErrorMessage="1" sqref="H5:H41">
      <formula1>TiposNC</formula1>
    </dataValidation>
    <dataValidation type="list" allowBlank="1" showInputMessage="1" showErrorMessage="1" sqref="I5:I41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abSelected="1" topLeftCell="A43" workbookViewId="0">
      <selection activeCell="D33" sqref="D3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9" t="s">
        <v>182</v>
      </c>
      <c r="D2" s="259"/>
      <c r="E2" s="259"/>
      <c r="F2" s="259"/>
      <c r="G2" s="259"/>
      <c r="H2" s="259"/>
      <c r="I2" s="259"/>
      <c r="J2" s="146"/>
      <c r="K2" s="146"/>
      <c r="L2" s="146"/>
    </row>
    <row r="3" spans="1:12" s="2" customFormat="1" ht="34.5" customHeight="1">
      <c r="A3" s="11"/>
    </row>
    <row r="4" spans="1:12" s="2" customFormat="1" ht="12.75" customHeight="1">
      <c r="A4" s="11"/>
      <c r="C4" s="253" t="s">
        <v>128</v>
      </c>
      <c r="D4" s="253"/>
      <c r="E4" s="254" t="str">
        <f>IF(Planificación!E6&lt;&gt;"",Planificación!E6,"")</f>
        <v>Benji Santillan Torres</v>
      </c>
      <c r="F4" s="255"/>
      <c r="G4" s="255"/>
      <c r="H4" s="255"/>
      <c r="I4" s="256"/>
    </row>
    <row r="5" spans="1:12" s="2" customFormat="1" ht="12.75" customHeight="1">
      <c r="A5" s="11"/>
      <c r="C5" s="257" t="str">
        <f>Planificación!B7</f>
        <v>Analista de Calidad</v>
      </c>
      <c r="D5" s="258"/>
      <c r="E5" s="254" t="str">
        <f>IF(Planificación!E7&lt;&gt;"",Planificación!E7,"")</f>
        <v>Carluis Oyola Laynes</v>
      </c>
      <c r="F5" s="255"/>
      <c r="G5" s="255"/>
      <c r="H5" s="255"/>
      <c r="I5" s="256"/>
    </row>
    <row r="6" spans="1:12" s="2" customFormat="1" ht="12.75" customHeight="1">
      <c r="A6" s="11"/>
      <c r="C6" s="261" t="s">
        <v>8</v>
      </c>
      <c r="D6" s="262"/>
      <c r="E6" s="254" t="str">
        <f>IF(Planificación!E8&lt;&gt;"",Planificación!E8,"")</f>
        <v>Benji Santillan Torres , Carluis Oyola Laynes</v>
      </c>
      <c r="F6" s="255"/>
      <c r="G6" s="255"/>
      <c r="H6" s="255"/>
      <c r="I6" s="256"/>
    </row>
    <row r="7" spans="1:12" s="2" customFormat="1" ht="24" customHeight="1">
      <c r="A7" s="11"/>
      <c r="C7" s="264" t="s">
        <v>20</v>
      </c>
      <c r="D7" s="264"/>
      <c r="E7" s="265">
        <f>IF(Planificación!E9&lt;&gt;"",Planificación!E9,"")</f>
        <v>42534</v>
      </c>
      <c r="F7" s="266"/>
      <c r="G7" s="267" t="s">
        <v>21</v>
      </c>
      <c r="H7" s="268"/>
      <c r="I7" s="97">
        <f>IF(Planificación!G9&lt;&gt;"",Planificación!G9,"")</f>
        <v>42550</v>
      </c>
    </row>
    <row r="8" spans="1:12" s="2" customFormat="1" ht="12.75" customHeight="1">
      <c r="A8" s="11"/>
      <c r="C8" s="264" t="s">
        <v>1</v>
      </c>
      <c r="D8" s="269"/>
      <c r="E8" s="254" t="str">
        <f>IF(Planificación!E10&lt;&gt;"",Planificación!E10,"")</f>
        <v>JUNIO</v>
      </c>
      <c r="F8" s="255"/>
      <c r="G8" s="255"/>
      <c r="H8" s="255"/>
      <c r="I8" s="256"/>
    </row>
    <row r="13" spans="1:12" ht="15">
      <c r="C13" s="263" t="s">
        <v>29</v>
      </c>
      <c r="D13" s="263"/>
      <c r="E13" s="12"/>
      <c r="F13" s="12"/>
      <c r="G13" s="12"/>
      <c r="H13" s="12"/>
      <c r="I13" s="12"/>
      <c r="J13" s="9"/>
    </row>
    <row r="14" spans="1:12">
      <c r="C14" s="99" t="s">
        <v>183</v>
      </c>
      <c r="D14" s="150">
        <v>3</v>
      </c>
    </row>
    <row r="15" spans="1:12" ht="14.25" customHeight="1">
      <c r="C15" s="99" t="s">
        <v>23</v>
      </c>
      <c r="D15" s="148">
        <v>2</v>
      </c>
    </row>
    <row r="16" spans="1:12">
      <c r="C16" s="99" t="s">
        <v>184</v>
      </c>
      <c r="D16" s="149">
        <v>1</v>
      </c>
    </row>
    <row r="17" spans="3:14">
      <c r="C17" s="99" t="s">
        <v>18</v>
      </c>
      <c r="D17" s="98">
        <f>(D16/(IF(D14=0,1,D14)))</f>
        <v>0.33333333333333331</v>
      </c>
    </row>
    <row r="18" spans="3:14">
      <c r="C18" s="99" t="s">
        <v>19</v>
      </c>
      <c r="D18" s="98">
        <f>1-D17</f>
        <v>0.66666666666666674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4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60" t="s">
        <v>37</v>
      </c>
      <c r="D26" s="260"/>
    </row>
    <row r="27" spans="3:14">
      <c r="C27" s="30" t="s">
        <v>33</v>
      </c>
      <c r="D27" s="29" t="s">
        <v>15</v>
      </c>
    </row>
    <row r="28" spans="3:14">
      <c r="C28" s="100" t="s">
        <v>114</v>
      </c>
      <c r="D28" s="151">
        <f>COUNTIFS('Seguimiento de NC'!G5:G41,"&lt;&gt;No se encontraron No Conformidades",'Seguimiento de NC'!H5:H41,C28)</f>
        <v>12</v>
      </c>
    </row>
    <row r="29" spans="3:14">
      <c r="C29" s="100" t="s">
        <v>115</v>
      </c>
      <c r="D29" s="151">
        <f>COUNTIFS('Seguimiento de NC'!G5:G41,"&lt;&gt;No se encontraron No Conformidades",'Seguimiento de NC'!H5:H41,C29)</f>
        <v>0</v>
      </c>
    </row>
    <row r="30" spans="3:14">
      <c r="C30" s="100" t="s">
        <v>116</v>
      </c>
      <c r="D30" s="151">
        <f>COUNTIFS('Seguimiento de NC'!G5:G41,"&lt;&gt;No se encontraron No Conformidades",'Seguimiento de NC'!H5:H41,C30)</f>
        <v>0</v>
      </c>
    </row>
    <row r="31" spans="3:14">
      <c r="C31" s="100" t="s">
        <v>35</v>
      </c>
      <c r="D31" s="151">
        <f>COUNTIFS('Seguimiento de NC'!G5:G41,"&lt;&gt;No se encontraron No Conformidades",'Seguimiento de NC'!H5:H41,C31)</f>
        <v>0</v>
      </c>
    </row>
    <row r="32" spans="3:14">
      <c r="C32" s="100" t="s">
        <v>34</v>
      </c>
      <c r="D32" s="151">
        <f>COUNTIFS('Seguimiento de NC'!G5:G41,"&lt;&gt;No se encontraron No Conformidades",'Seguimiento de NC'!H5:H41,C32)</f>
        <v>0</v>
      </c>
    </row>
    <row r="33" spans="3:16">
      <c r="C33" s="102" t="s">
        <v>122</v>
      </c>
      <c r="D33" s="151">
        <f>COUNTIFS('Seguimiento de NC'!G5:G41,"&lt;&gt;No se encontraron No Conformidades",'Seguimiento de NC'!H5:H41,C33)</f>
        <v>4</v>
      </c>
    </row>
    <row r="34" spans="3:16">
      <c r="C34" s="101" t="s">
        <v>15</v>
      </c>
      <c r="D34" s="110">
        <f>SUM(D28:D33)</f>
        <v>16</v>
      </c>
    </row>
    <row r="40" spans="3:16" ht="15">
      <c r="C40" s="260" t="s">
        <v>102</v>
      </c>
      <c r="D40" s="260"/>
      <c r="P40" s="144"/>
    </row>
    <row r="41" spans="3:16">
      <c r="C41" s="101" t="s">
        <v>103</v>
      </c>
      <c r="D41" s="109">
        <f>Planificación!O7</f>
        <v>85</v>
      </c>
    </row>
    <row r="42" spans="3:16">
      <c r="C42" s="101" t="s">
        <v>104</v>
      </c>
      <c r="D42" s="109">
        <f>Planificación!O8</f>
        <v>89</v>
      </c>
    </row>
    <row r="43" spans="3:16">
      <c r="C43" s="101" t="s">
        <v>15</v>
      </c>
      <c r="D43" s="109">
        <f>D42</f>
        <v>89</v>
      </c>
    </row>
    <row r="57" spans="3:4" ht="15">
      <c r="C57" s="260" t="s">
        <v>113</v>
      </c>
      <c r="D57" s="260"/>
    </row>
    <row r="58" spans="3:4">
      <c r="C58" s="30" t="s">
        <v>33</v>
      </c>
      <c r="D58" s="29" t="s">
        <v>15</v>
      </c>
    </row>
    <row r="59" spans="3:4">
      <c r="C59" s="102" t="s">
        <v>90</v>
      </c>
      <c r="D59" s="145">
        <f>COUNTIFS('Seguimiento de NC'!G5:G15,"&lt;&gt;No se encontraron No Conformidades",'Seguimiento de NC'!I5:I15,C59)</f>
        <v>6</v>
      </c>
    </row>
    <row r="60" spans="3:4">
      <c r="C60" s="102" t="s">
        <v>92</v>
      </c>
      <c r="D60" s="109">
        <f>COUNTIFS('Seguimiento de NC'!G5:G15,"&lt;&gt;No se encontraron No Conformidades",'Seguimiento de NC'!I5:I15,C60)</f>
        <v>0</v>
      </c>
    </row>
    <row r="61" spans="3:4">
      <c r="C61" s="102" t="s">
        <v>93</v>
      </c>
      <c r="D61" s="109">
        <f>COUNTIFS('Seguimiento de NC'!G5:G15,"&lt;&gt;No se encontraron No Conformidades",'Seguimiento de NC'!I5:I15,C61)</f>
        <v>0</v>
      </c>
    </row>
    <row r="62" spans="3:4">
      <c r="C62" s="101" t="s">
        <v>15</v>
      </c>
      <c r="D62" s="110">
        <f>SUM(D59:D61)</f>
        <v>6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I3" sqref="I3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7" t="s">
        <v>107</v>
      </c>
      <c r="B2" s="142"/>
      <c r="C2" s="117" t="s">
        <v>97</v>
      </c>
      <c r="E2" s="117" t="s">
        <v>132</v>
      </c>
      <c r="G2" s="116" t="s">
        <v>31</v>
      </c>
      <c r="H2" s="106"/>
      <c r="I2" s="116" t="s">
        <v>91</v>
      </c>
      <c r="J2" s="106"/>
      <c r="K2" s="117" t="s">
        <v>131</v>
      </c>
    </row>
    <row r="3" spans="1:11" ht="12.75" customHeight="1">
      <c r="A3" s="139" t="s">
        <v>117</v>
      </c>
      <c r="B3" s="141"/>
      <c r="C3" s="140" t="s">
        <v>124</v>
      </c>
      <c r="E3" s="118" t="s">
        <v>149</v>
      </c>
      <c r="G3" s="102" t="s">
        <v>90</v>
      </c>
      <c r="H3" s="106"/>
      <c r="I3" s="102" t="s">
        <v>122</v>
      </c>
      <c r="J3" s="106"/>
      <c r="K3" s="115" t="s">
        <v>193</v>
      </c>
    </row>
    <row r="4" spans="1:11" ht="12.75" customHeight="1">
      <c r="A4" s="136"/>
      <c r="B4" s="136"/>
      <c r="C4" s="140" t="s">
        <v>125</v>
      </c>
      <c r="D4" s="106"/>
      <c r="E4" s="118" t="s">
        <v>133</v>
      </c>
      <c r="G4" s="102" t="s">
        <v>92</v>
      </c>
      <c r="H4" s="106"/>
      <c r="I4" s="102" t="s">
        <v>114</v>
      </c>
      <c r="J4" s="106"/>
      <c r="K4" s="115" t="s">
        <v>194</v>
      </c>
    </row>
    <row r="5" spans="1:11" ht="12.75" customHeight="1">
      <c r="A5" s="136"/>
      <c r="B5" s="136"/>
      <c r="C5" s="140" t="s">
        <v>123</v>
      </c>
      <c r="D5" s="106"/>
      <c r="E5" s="131" t="s">
        <v>150</v>
      </c>
      <c r="G5" s="102" t="s">
        <v>93</v>
      </c>
      <c r="H5" s="106"/>
      <c r="I5" s="102" t="s">
        <v>115</v>
      </c>
      <c r="J5" s="106"/>
      <c r="K5" s="115" t="s">
        <v>191</v>
      </c>
    </row>
    <row r="6" spans="1:11" ht="12.75" customHeight="1">
      <c r="A6" s="136"/>
      <c r="B6" s="136"/>
      <c r="C6" s="140" t="s">
        <v>126</v>
      </c>
      <c r="D6" s="106"/>
      <c r="E6" s="118" t="s">
        <v>137</v>
      </c>
      <c r="H6" s="106"/>
      <c r="I6" s="102" t="s">
        <v>116</v>
      </c>
      <c r="J6" s="106"/>
      <c r="K6" s="115" t="s">
        <v>195</v>
      </c>
    </row>
    <row r="7" spans="1:11" ht="12.75" customHeight="1">
      <c r="A7" s="136"/>
      <c r="B7" s="136"/>
      <c r="C7" s="140" t="s">
        <v>127</v>
      </c>
      <c r="D7" s="106"/>
      <c r="E7" s="118" t="s">
        <v>134</v>
      </c>
      <c r="H7" s="106"/>
      <c r="I7" s="102" t="s">
        <v>35</v>
      </c>
      <c r="J7" s="106"/>
      <c r="K7" s="106"/>
    </row>
    <row r="8" spans="1:11" ht="12.75" customHeight="1">
      <c r="A8" s="136"/>
      <c r="B8" s="136"/>
      <c r="C8" s="147" t="s">
        <v>163</v>
      </c>
      <c r="D8" s="106"/>
      <c r="E8" s="118" t="s">
        <v>151</v>
      </c>
      <c r="H8" s="106"/>
      <c r="I8" s="102" t="s">
        <v>34</v>
      </c>
      <c r="J8" s="106"/>
      <c r="K8" s="106"/>
    </row>
    <row r="9" spans="1:11" ht="12.75" customHeight="1">
      <c r="A9" s="136"/>
      <c r="B9" s="136"/>
      <c r="C9" s="136"/>
      <c r="D9" s="106"/>
      <c r="E9" s="118" t="s">
        <v>152</v>
      </c>
    </row>
    <row r="10" spans="1:11" ht="12.75" customHeight="1">
      <c r="A10" s="136"/>
      <c r="B10" s="136"/>
      <c r="C10" s="136"/>
      <c r="D10" s="106"/>
      <c r="E10" s="118" t="s">
        <v>143</v>
      </c>
    </row>
    <row r="11" spans="1:11" ht="12.75" customHeight="1">
      <c r="A11" s="136"/>
      <c r="B11" s="136"/>
      <c r="C11" s="136"/>
      <c r="D11" s="106"/>
      <c r="E11" s="118" t="s">
        <v>135</v>
      </c>
    </row>
    <row r="12" spans="1:11" ht="12.75" customHeight="1">
      <c r="A12" s="136"/>
      <c r="B12" s="136"/>
      <c r="C12" s="136"/>
      <c r="D12" s="106"/>
      <c r="E12" s="132" t="s">
        <v>142</v>
      </c>
    </row>
    <row r="13" spans="1:11" ht="12.75" customHeight="1">
      <c r="A13" s="136"/>
      <c r="B13" s="136"/>
      <c r="C13" s="136"/>
      <c r="D13" s="106"/>
      <c r="E13" s="132" t="s">
        <v>139</v>
      </c>
    </row>
    <row r="14" spans="1:11" ht="12.75" customHeight="1">
      <c r="A14" s="136"/>
      <c r="B14" s="136"/>
      <c r="C14" s="136"/>
      <c r="D14" s="106"/>
      <c r="E14" s="132" t="s">
        <v>153</v>
      </c>
    </row>
    <row r="15" spans="1:11" ht="12.75" customHeight="1">
      <c r="A15" s="136"/>
      <c r="B15" s="136"/>
      <c r="C15" s="136"/>
      <c r="D15" s="106"/>
      <c r="E15" s="132" t="s">
        <v>138</v>
      </c>
    </row>
    <row r="16" spans="1:11" ht="12.75" customHeight="1">
      <c r="A16" s="136"/>
      <c r="B16" s="136"/>
      <c r="C16" s="136"/>
      <c r="D16" s="106"/>
      <c r="E16" s="132" t="s">
        <v>144</v>
      </c>
    </row>
    <row r="17" spans="1:5" ht="12.75" customHeight="1">
      <c r="A17" s="136"/>
      <c r="B17" s="136"/>
      <c r="C17" s="136"/>
      <c r="D17" s="106"/>
      <c r="E17" s="132" t="s">
        <v>164</v>
      </c>
    </row>
    <row r="18" spans="1:5" ht="12.75" customHeight="1">
      <c r="A18" s="136"/>
      <c r="B18" s="136"/>
      <c r="C18" s="136"/>
      <c r="D18" s="106"/>
      <c r="E18" s="132" t="s">
        <v>145</v>
      </c>
    </row>
    <row r="19" spans="1:5" ht="12.75" customHeight="1">
      <c r="A19" s="136"/>
      <c r="B19" s="136"/>
      <c r="C19" s="136"/>
      <c r="D19" s="106"/>
      <c r="E19" s="133" t="s">
        <v>154</v>
      </c>
    </row>
    <row r="20" spans="1:5" ht="12.75" customHeight="1">
      <c r="A20" s="136"/>
      <c r="B20" s="136"/>
      <c r="C20" s="136"/>
      <c r="D20" s="106"/>
      <c r="E20" s="132" t="s">
        <v>174</v>
      </c>
    </row>
    <row r="21" spans="1:5" ht="12.75" customHeight="1">
      <c r="A21" s="136"/>
      <c r="B21" s="136"/>
      <c r="C21" s="136"/>
      <c r="D21" s="106"/>
      <c r="E21" s="132" t="s">
        <v>146</v>
      </c>
    </row>
    <row r="22" spans="1:5" ht="12.75" customHeight="1">
      <c r="A22" s="136"/>
      <c r="B22" s="136"/>
      <c r="C22" s="136"/>
      <c r="D22" s="106"/>
      <c r="E22" s="132" t="s">
        <v>169</v>
      </c>
    </row>
    <row r="23" spans="1:5" ht="12.75" customHeight="1">
      <c r="A23" s="136"/>
      <c r="B23" s="136"/>
      <c r="C23" s="136"/>
      <c r="D23" s="106"/>
      <c r="E23" s="132" t="s">
        <v>166</v>
      </c>
    </row>
    <row r="24" spans="1:5" ht="12.75" customHeight="1">
      <c r="A24" s="136"/>
      <c r="B24" s="136"/>
      <c r="C24" s="136"/>
      <c r="D24" s="106"/>
      <c r="E24" s="132" t="s">
        <v>165</v>
      </c>
    </row>
    <row r="25" spans="1:5" ht="12.75" customHeight="1">
      <c r="A25" s="136"/>
      <c r="B25" s="136"/>
      <c r="C25" s="136"/>
      <c r="D25" s="106"/>
      <c r="E25" s="132" t="s">
        <v>168</v>
      </c>
    </row>
    <row r="26" spans="1:5" ht="12.75" customHeight="1">
      <c r="A26" s="136"/>
      <c r="B26" s="136"/>
      <c r="C26" s="136"/>
      <c r="D26" s="106"/>
      <c r="E26" s="132" t="s">
        <v>167</v>
      </c>
    </row>
    <row r="27" spans="1:5" ht="12.75" customHeight="1">
      <c r="A27" s="136"/>
      <c r="B27" s="136"/>
      <c r="C27" s="136"/>
      <c r="D27" s="106"/>
      <c r="E27" s="132" t="s">
        <v>129</v>
      </c>
    </row>
    <row r="28" spans="1:5" ht="12.75" customHeight="1">
      <c r="A28" s="136"/>
      <c r="B28" s="136"/>
      <c r="C28" s="136"/>
      <c r="D28" s="106"/>
      <c r="E28" s="132" t="s">
        <v>136</v>
      </c>
    </row>
    <row r="29" spans="1:5" ht="12.75" customHeight="1">
      <c r="A29" s="136"/>
      <c r="B29" s="136"/>
      <c r="C29" s="136"/>
      <c r="D29" s="106"/>
      <c r="E29" s="132" t="s">
        <v>141</v>
      </c>
    </row>
    <row r="30" spans="1:5" ht="12.75" customHeight="1">
      <c r="A30" s="136"/>
      <c r="B30" s="136"/>
      <c r="C30" s="136"/>
      <c r="D30" s="106"/>
      <c r="E30" s="132" t="s">
        <v>170</v>
      </c>
    </row>
    <row r="31" spans="1:5" ht="12.75" customHeight="1">
      <c r="A31" s="136"/>
      <c r="B31" s="136"/>
      <c r="C31" s="136"/>
      <c r="D31" s="106"/>
      <c r="E31" s="132" t="s">
        <v>155</v>
      </c>
    </row>
    <row r="32" spans="1:5" ht="12.75" customHeight="1">
      <c r="A32" s="136"/>
      <c r="B32" s="136"/>
      <c r="C32" s="136"/>
      <c r="D32" s="106"/>
      <c r="E32" s="132" t="s">
        <v>171</v>
      </c>
    </row>
    <row r="33" spans="1:5" ht="12.75" customHeight="1">
      <c r="A33" s="136"/>
      <c r="B33" s="136"/>
      <c r="C33" s="136"/>
      <c r="D33" s="106"/>
      <c r="E33" s="134" t="s">
        <v>172</v>
      </c>
    </row>
    <row r="34" spans="1:5" ht="12.75" customHeight="1">
      <c r="A34" s="136"/>
      <c r="B34" s="136"/>
      <c r="C34" s="136"/>
      <c r="D34" s="106"/>
      <c r="E34" s="132" t="s">
        <v>173</v>
      </c>
    </row>
    <row r="35" spans="1:5" ht="12.75" customHeight="1">
      <c r="A35" s="136"/>
      <c r="B35" s="136"/>
      <c r="C35" s="136"/>
      <c r="D35" s="106"/>
      <c r="E35" s="132" t="s">
        <v>156</v>
      </c>
    </row>
    <row r="36" spans="1:5" ht="12.75" customHeight="1">
      <c r="A36" s="136"/>
      <c r="B36" s="136"/>
      <c r="C36" s="136"/>
      <c r="D36" s="137"/>
      <c r="E36" s="132" t="s">
        <v>157</v>
      </c>
    </row>
    <row r="37" spans="1:5" ht="12.75" customHeight="1">
      <c r="A37" s="136"/>
      <c r="B37" s="136"/>
      <c r="C37" s="136"/>
      <c r="D37" s="137"/>
      <c r="E37" s="135" t="s">
        <v>158</v>
      </c>
    </row>
    <row r="38" spans="1:5" ht="12.75" customHeight="1">
      <c r="A38" s="136"/>
      <c r="B38" s="136"/>
      <c r="C38" s="136"/>
      <c r="D38" s="138"/>
      <c r="E38" s="135" t="s">
        <v>140</v>
      </c>
    </row>
    <row r="39" spans="1:5" ht="12.75" customHeight="1">
      <c r="A39" s="136"/>
      <c r="B39" s="136"/>
      <c r="C39" s="136"/>
      <c r="D39" s="138"/>
      <c r="E39" s="135" t="s">
        <v>159</v>
      </c>
    </row>
    <row r="40" spans="1:5" ht="12.75" customHeight="1">
      <c r="A40" s="136"/>
      <c r="B40" s="136"/>
      <c r="C40" s="136"/>
      <c r="D40" s="138"/>
      <c r="E40" s="135" t="s">
        <v>160</v>
      </c>
    </row>
    <row r="41" spans="1:5" ht="12.75" customHeight="1">
      <c r="A41" s="136"/>
      <c r="B41" s="136"/>
      <c r="C41" s="136"/>
      <c r="D41" s="138"/>
      <c r="E41" s="135" t="s">
        <v>161</v>
      </c>
    </row>
    <row r="42" spans="1:5">
      <c r="A42" s="106"/>
      <c r="B42" s="106"/>
      <c r="C42" s="106"/>
      <c r="D42" s="137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AUL-USR-AQ265</cp:lastModifiedBy>
  <cp:lastPrinted>2008-05-09T02:48:55Z</cp:lastPrinted>
  <dcterms:created xsi:type="dcterms:W3CDTF">2007-02-12T17:08:23Z</dcterms:created>
  <dcterms:modified xsi:type="dcterms:W3CDTF">2016-06-13T18:17:26Z</dcterms:modified>
</cp:coreProperties>
</file>