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Desktop\10ALYTICS\"/>
    </mc:Choice>
  </mc:AlternateContent>
  <xr:revisionPtr revIDLastSave="0" documentId="14_{12E2F917-69C8-4271-A72F-B0AE68513C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aive Approach" sheetId="1" r:id="rId1"/>
    <sheet name="Moving Average" sheetId="2" r:id="rId2"/>
    <sheet name="Exponential Smoothing" sheetId="3" r:id="rId3"/>
    <sheet name="Simple Linear Regression" sheetId="4" r:id="rId4"/>
    <sheet name="Forecast Result" sheetId="7" r:id="rId5"/>
    <sheet name="Forecast Result2" sheetId="8" r:id="rId6"/>
    <sheet name="Forecast Sheet" sheetId="5" r:id="rId7"/>
    <sheet name="Forecst.Linear Function" sheetId="6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6" l="1"/>
  <c r="K30" i="6"/>
  <c r="H27" i="6"/>
  <c r="K29" i="6"/>
  <c r="K28" i="6"/>
  <c r="K12" i="6"/>
  <c r="K9" i="6"/>
  <c r="K8" i="6"/>
  <c r="K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7" i="6"/>
  <c r="H6" i="6"/>
  <c r="H7" i="6"/>
  <c r="H8" i="6"/>
  <c r="H9" i="6"/>
  <c r="H10" i="6"/>
  <c r="H11" i="6"/>
  <c r="H12" i="6"/>
  <c r="H13" i="6"/>
  <c r="H14" i="6"/>
  <c r="H15" i="6"/>
  <c r="H16" i="6"/>
  <c r="H5" i="6"/>
  <c r="G6" i="6"/>
  <c r="G7" i="6"/>
  <c r="G8" i="6"/>
  <c r="G9" i="6"/>
  <c r="G10" i="6"/>
  <c r="G11" i="6"/>
  <c r="G12" i="6"/>
  <c r="G13" i="6"/>
  <c r="G14" i="6"/>
  <c r="G15" i="6"/>
  <c r="G16" i="6"/>
  <c r="G5" i="6"/>
  <c r="F6" i="6"/>
  <c r="F7" i="6"/>
  <c r="F8" i="6"/>
  <c r="F9" i="6"/>
  <c r="F10" i="6"/>
  <c r="F11" i="6"/>
  <c r="F12" i="6"/>
  <c r="F13" i="6"/>
  <c r="F14" i="6"/>
  <c r="F15" i="6"/>
  <c r="F16" i="6"/>
  <c r="F5" i="6"/>
  <c r="E6" i="6"/>
  <c r="E7" i="6"/>
  <c r="E8" i="6"/>
  <c r="E9" i="6"/>
  <c r="E10" i="6"/>
  <c r="E11" i="6"/>
  <c r="E12" i="6"/>
  <c r="E13" i="6"/>
  <c r="E14" i="6"/>
  <c r="E15" i="6"/>
  <c r="E16" i="6"/>
  <c r="E5" i="6"/>
  <c r="D6" i="6"/>
  <c r="D7" i="6"/>
  <c r="D8" i="6"/>
  <c r="D9" i="6"/>
  <c r="D10" i="6"/>
  <c r="D11" i="6"/>
  <c r="D12" i="6"/>
  <c r="D13" i="6"/>
  <c r="D14" i="6"/>
  <c r="D15" i="6"/>
  <c r="D16" i="6"/>
  <c r="D5" i="6"/>
  <c r="L32" i="4"/>
  <c r="L29" i="4"/>
  <c r="L28" i="4"/>
  <c r="L27" i="4"/>
  <c r="L11" i="4"/>
  <c r="L8" i="4"/>
  <c r="L7" i="4"/>
  <c r="L6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25" i="4"/>
  <c r="G6" i="4"/>
  <c r="G7" i="4"/>
  <c r="G8" i="4"/>
  <c r="G9" i="4"/>
  <c r="G10" i="4"/>
  <c r="G11" i="4"/>
  <c r="G12" i="4"/>
  <c r="G13" i="4"/>
  <c r="G14" i="4"/>
  <c r="G15" i="4"/>
  <c r="G16" i="4"/>
  <c r="G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25" i="4"/>
  <c r="P6" i="4"/>
  <c r="P7" i="4"/>
  <c r="P8" i="4"/>
  <c r="P9" i="4"/>
  <c r="P10" i="4"/>
  <c r="P11" i="4"/>
  <c r="P12" i="4"/>
  <c r="P13" i="4"/>
  <c r="P14" i="4"/>
  <c r="P15" i="4"/>
  <c r="P16" i="4"/>
  <c r="P5" i="4"/>
  <c r="O6" i="4"/>
  <c r="Q6" i="4" s="1"/>
  <c r="E6" i="4" s="1"/>
  <c r="O7" i="4"/>
  <c r="Q7" i="4" s="1"/>
  <c r="E7" i="4" s="1"/>
  <c r="O8" i="4"/>
  <c r="Q8" i="4" s="1"/>
  <c r="E8" i="4" s="1"/>
  <c r="O9" i="4"/>
  <c r="Q9" i="4" s="1"/>
  <c r="E9" i="4" s="1"/>
  <c r="O10" i="4"/>
  <c r="Q10" i="4" s="1"/>
  <c r="E10" i="4" s="1"/>
  <c r="O11" i="4"/>
  <c r="Q11" i="4" s="1"/>
  <c r="E11" i="4" s="1"/>
  <c r="O12" i="4"/>
  <c r="Q12" i="4" s="1"/>
  <c r="E12" i="4" s="1"/>
  <c r="O13" i="4"/>
  <c r="Q13" i="4" s="1"/>
  <c r="E13" i="4" s="1"/>
  <c r="O14" i="4"/>
  <c r="Q14" i="4" s="1"/>
  <c r="E14" i="4" s="1"/>
  <c r="O15" i="4"/>
  <c r="Q15" i="4" s="1"/>
  <c r="E15" i="4" s="1"/>
  <c r="O16" i="4"/>
  <c r="Q16" i="4" s="1"/>
  <c r="E16" i="4" s="1"/>
  <c r="O5" i="4"/>
  <c r="Q5" i="4" s="1"/>
  <c r="E5" i="4" s="1"/>
  <c r="K23" i="4"/>
  <c r="I23" i="4"/>
  <c r="D27" i="4" s="1"/>
  <c r="J3" i="4"/>
  <c r="G3" i="4"/>
  <c r="D10" i="4" s="1"/>
  <c r="C7" i="3"/>
  <c r="C8" i="3" s="1"/>
  <c r="C9" i="3" s="1"/>
  <c r="C10" i="3" s="1"/>
  <c r="C11" i="3" s="1"/>
  <c r="C12" i="3" s="1"/>
  <c r="C13" i="3" s="1"/>
  <c r="C14" i="3" s="1"/>
  <c r="C15" i="3" s="1"/>
  <c r="C16" i="3" s="1"/>
  <c r="C6" i="3"/>
  <c r="D6" i="3"/>
  <c r="E6" i="3" s="1"/>
  <c r="F6" i="3" s="1"/>
  <c r="C27" i="3"/>
  <c r="C28" i="3"/>
  <c r="C29" i="3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26" i="3"/>
  <c r="D26" i="3" s="1"/>
  <c r="E26" i="3" s="1"/>
  <c r="D27" i="3"/>
  <c r="E27" i="3" s="1"/>
  <c r="C17" i="8"/>
  <c r="C21" i="8"/>
  <c r="C25" i="8"/>
  <c r="H4" i="8"/>
  <c r="H8" i="8"/>
  <c r="C19" i="8"/>
  <c r="H2" i="8"/>
  <c r="C24" i="8"/>
  <c r="H3" i="8"/>
  <c r="C18" i="8"/>
  <c r="C22" i="8"/>
  <c r="C26" i="8"/>
  <c r="H5" i="8"/>
  <c r="C23" i="8"/>
  <c r="H6" i="8"/>
  <c r="C20" i="8"/>
  <c r="H7" i="8"/>
  <c r="C15" i="7"/>
  <c r="H2" i="7"/>
  <c r="H6" i="7"/>
  <c r="H4" i="7"/>
  <c r="H8" i="7"/>
  <c r="H5" i="7"/>
  <c r="C16" i="7"/>
  <c r="H3" i="7"/>
  <c r="H7" i="7"/>
  <c r="C14" i="7"/>
  <c r="H27" i="4" l="1"/>
  <c r="H10" i="4"/>
  <c r="I10" i="4" s="1"/>
  <c r="Q37" i="4"/>
  <c r="Q33" i="4"/>
  <c r="Q29" i="4"/>
  <c r="F10" i="4"/>
  <c r="Q25" i="4"/>
  <c r="Q36" i="4"/>
  <c r="Q32" i="4"/>
  <c r="Q28" i="4"/>
  <c r="Q39" i="4"/>
  <c r="Q35" i="4"/>
  <c r="Q31" i="4"/>
  <c r="Q27" i="4"/>
  <c r="Q38" i="4"/>
  <c r="Q34" i="4"/>
  <c r="Q30" i="4"/>
  <c r="Q26" i="4"/>
  <c r="D9" i="4"/>
  <c r="D16" i="4"/>
  <c r="D5" i="4"/>
  <c r="D13" i="4"/>
  <c r="D6" i="4"/>
  <c r="D12" i="4"/>
  <c r="J10" i="4"/>
  <c r="J27" i="4"/>
  <c r="I27" i="4"/>
  <c r="D38" i="4"/>
  <c r="H38" i="4" s="1"/>
  <c r="D37" i="4"/>
  <c r="H37" i="4" s="1"/>
  <c r="D33" i="4"/>
  <c r="H33" i="4" s="1"/>
  <c r="D29" i="4"/>
  <c r="H29" i="4" s="1"/>
  <c r="D30" i="4"/>
  <c r="H30" i="4" s="1"/>
  <c r="D7" i="4"/>
  <c r="D15" i="4"/>
  <c r="D11" i="4"/>
  <c r="D25" i="4"/>
  <c r="H25" i="4" s="1"/>
  <c r="D36" i="4"/>
  <c r="H36" i="4" s="1"/>
  <c r="D32" i="4"/>
  <c r="H32" i="4" s="1"/>
  <c r="D28" i="4"/>
  <c r="H28" i="4" s="1"/>
  <c r="D34" i="4"/>
  <c r="H34" i="4" s="1"/>
  <c r="D26" i="4"/>
  <c r="H26" i="4" s="1"/>
  <c r="D8" i="4"/>
  <c r="D14" i="4"/>
  <c r="D39" i="4"/>
  <c r="H39" i="4" s="1"/>
  <c r="D35" i="4"/>
  <c r="H35" i="4" s="1"/>
  <c r="D31" i="4"/>
  <c r="H31" i="4" s="1"/>
  <c r="D8" i="3"/>
  <c r="E8" i="3" s="1"/>
  <c r="F8" i="3" s="1"/>
  <c r="D7" i="3"/>
  <c r="E7" i="3" s="1"/>
  <c r="G7" i="3" s="1"/>
  <c r="G6" i="3"/>
  <c r="D29" i="3"/>
  <c r="E29" i="3" s="1"/>
  <c r="G29" i="3" s="1"/>
  <c r="D28" i="3"/>
  <c r="E28" i="3" s="1"/>
  <c r="F28" i="3" s="1"/>
  <c r="G27" i="3"/>
  <c r="F27" i="3"/>
  <c r="G26" i="3"/>
  <c r="F26" i="3"/>
  <c r="D20" i="8"/>
  <c r="D26" i="8"/>
  <c r="D18" i="8"/>
  <c r="E19" i="8"/>
  <c r="D21" i="8"/>
  <c r="D23" i="8"/>
  <c r="D22" i="8"/>
  <c r="D24" i="8"/>
  <c r="E25" i="8"/>
  <c r="E17" i="8"/>
  <c r="E23" i="8"/>
  <c r="E22" i="8"/>
  <c r="E24" i="8"/>
  <c r="D25" i="8"/>
  <c r="D17" i="8"/>
  <c r="E20" i="8"/>
  <c r="E26" i="8"/>
  <c r="E18" i="8"/>
  <c r="D19" i="8"/>
  <c r="E21" i="8"/>
  <c r="D16" i="7"/>
  <c r="E16" i="7"/>
  <c r="E14" i="7"/>
  <c r="E15" i="7"/>
  <c r="D14" i="7"/>
  <c r="D15" i="7"/>
  <c r="H14" i="4" l="1"/>
  <c r="I14" i="4" s="1"/>
  <c r="F14" i="4"/>
  <c r="H11" i="4"/>
  <c r="F11" i="4"/>
  <c r="H12" i="4"/>
  <c r="F12" i="4"/>
  <c r="H16" i="4"/>
  <c r="J16" i="4" s="1"/>
  <c r="F16" i="4"/>
  <c r="H8" i="4"/>
  <c r="J8" i="4" s="1"/>
  <c r="F8" i="4"/>
  <c r="H15" i="4"/>
  <c r="F15" i="4"/>
  <c r="H6" i="4"/>
  <c r="J6" i="4" s="1"/>
  <c r="F6" i="4"/>
  <c r="H9" i="4"/>
  <c r="F9" i="4"/>
  <c r="H7" i="4"/>
  <c r="I7" i="4" s="1"/>
  <c r="F7" i="4"/>
  <c r="H13" i="4"/>
  <c r="F13" i="4"/>
  <c r="H5" i="4"/>
  <c r="I5" i="4" s="1"/>
  <c r="F5" i="4"/>
  <c r="I16" i="4"/>
  <c r="J31" i="4"/>
  <c r="I31" i="4"/>
  <c r="I8" i="4"/>
  <c r="J32" i="4"/>
  <c r="I32" i="4"/>
  <c r="J15" i="4"/>
  <c r="I15" i="4"/>
  <c r="J33" i="4"/>
  <c r="I33" i="4"/>
  <c r="J35" i="4"/>
  <c r="I35" i="4"/>
  <c r="J26" i="4"/>
  <c r="I26" i="4"/>
  <c r="J36" i="4"/>
  <c r="I36" i="4"/>
  <c r="J37" i="4"/>
  <c r="I37" i="4"/>
  <c r="J39" i="4"/>
  <c r="I39" i="4"/>
  <c r="J34" i="4"/>
  <c r="I34" i="4"/>
  <c r="I25" i="4"/>
  <c r="J25" i="4"/>
  <c r="J30" i="4"/>
  <c r="I30" i="4"/>
  <c r="J38" i="4"/>
  <c r="I38" i="4"/>
  <c r="J28" i="4"/>
  <c r="I28" i="4"/>
  <c r="J11" i="4"/>
  <c r="I11" i="4"/>
  <c r="J29" i="4"/>
  <c r="I29" i="4"/>
  <c r="F7" i="3"/>
  <c r="G8" i="3"/>
  <c r="D9" i="3"/>
  <c r="E9" i="3" s="1"/>
  <c r="F29" i="3"/>
  <c r="G28" i="3"/>
  <c r="D30" i="3"/>
  <c r="E30" i="3" s="1"/>
  <c r="J14" i="4" l="1"/>
  <c r="J7" i="4"/>
  <c r="J12" i="4"/>
  <c r="I12" i="4"/>
  <c r="J5" i="4"/>
  <c r="I6" i="4"/>
  <c r="I13" i="4"/>
  <c r="J13" i="4"/>
  <c r="J9" i="4"/>
  <c r="I9" i="4"/>
  <c r="D10" i="3"/>
  <c r="E10" i="3" s="1"/>
  <c r="G9" i="3"/>
  <c r="F9" i="3"/>
  <c r="F30" i="3"/>
  <c r="G30" i="3"/>
  <c r="D31" i="3"/>
  <c r="E31" i="3" s="1"/>
  <c r="D11" i="3" l="1"/>
  <c r="E11" i="3" s="1"/>
  <c r="G10" i="3"/>
  <c r="F10" i="3"/>
  <c r="F31" i="3"/>
  <c r="G31" i="3"/>
  <c r="D32" i="3"/>
  <c r="E32" i="3" s="1"/>
  <c r="D12" i="3" l="1"/>
  <c r="E12" i="3" s="1"/>
  <c r="G11" i="3"/>
  <c r="F11" i="3"/>
  <c r="G32" i="3"/>
  <c r="F32" i="3"/>
  <c r="D33" i="3"/>
  <c r="E33" i="3" s="1"/>
  <c r="M33" i="2"/>
  <c r="M28" i="2"/>
  <c r="M27" i="2"/>
  <c r="M26" i="2"/>
  <c r="G29" i="2"/>
  <c r="G30" i="2"/>
  <c r="G31" i="2"/>
  <c r="G32" i="2"/>
  <c r="G33" i="2"/>
  <c r="G34" i="2"/>
  <c r="G35" i="2"/>
  <c r="G36" i="2"/>
  <c r="G37" i="2"/>
  <c r="G38" i="2"/>
  <c r="G39" i="2"/>
  <c r="G28" i="2"/>
  <c r="F29" i="2"/>
  <c r="F30" i="2"/>
  <c r="F31" i="2"/>
  <c r="F32" i="2"/>
  <c r="F33" i="2"/>
  <c r="F34" i="2"/>
  <c r="F35" i="2"/>
  <c r="F36" i="2"/>
  <c r="F37" i="2"/>
  <c r="F38" i="2"/>
  <c r="F39" i="2"/>
  <c r="F28" i="2"/>
  <c r="E29" i="2"/>
  <c r="E30" i="2"/>
  <c r="E31" i="2"/>
  <c r="E32" i="2"/>
  <c r="E33" i="2"/>
  <c r="E34" i="2"/>
  <c r="E35" i="2"/>
  <c r="E36" i="2"/>
  <c r="E37" i="2"/>
  <c r="E38" i="2"/>
  <c r="E39" i="2"/>
  <c r="E28" i="2"/>
  <c r="D30" i="2"/>
  <c r="D31" i="2"/>
  <c r="D32" i="2"/>
  <c r="D33" i="2"/>
  <c r="D34" i="2"/>
  <c r="D35" i="2"/>
  <c r="D36" i="2"/>
  <c r="D37" i="2"/>
  <c r="D38" i="2"/>
  <c r="D39" i="2"/>
  <c r="D29" i="2"/>
  <c r="D28" i="2"/>
  <c r="C30" i="2"/>
  <c r="C31" i="2"/>
  <c r="C32" i="2"/>
  <c r="C33" i="2"/>
  <c r="C34" i="2"/>
  <c r="C35" i="2"/>
  <c r="C36" i="2"/>
  <c r="C37" i="2"/>
  <c r="C38" i="2"/>
  <c r="C39" i="2"/>
  <c r="C29" i="2"/>
  <c r="C28" i="2"/>
  <c r="M13" i="2"/>
  <c r="M8" i="2"/>
  <c r="M7" i="2"/>
  <c r="M6" i="2"/>
  <c r="G10" i="2"/>
  <c r="G11" i="2"/>
  <c r="G12" i="2"/>
  <c r="G13" i="2"/>
  <c r="G14" i="2"/>
  <c r="G15" i="2"/>
  <c r="G16" i="2"/>
  <c r="G9" i="2"/>
  <c r="G8" i="2"/>
  <c r="F9" i="2"/>
  <c r="F10" i="2"/>
  <c r="F11" i="2"/>
  <c r="F12" i="2"/>
  <c r="F13" i="2"/>
  <c r="F14" i="2"/>
  <c r="F15" i="2"/>
  <c r="F16" i="2"/>
  <c r="F8" i="2"/>
  <c r="E9" i="2"/>
  <c r="E10" i="2"/>
  <c r="E11" i="2"/>
  <c r="E12" i="2"/>
  <c r="E13" i="2"/>
  <c r="E14" i="2"/>
  <c r="E15" i="2"/>
  <c r="E16" i="2"/>
  <c r="E8" i="2"/>
  <c r="D10" i="2"/>
  <c r="D11" i="2"/>
  <c r="D12" i="2"/>
  <c r="D13" i="2"/>
  <c r="D14" i="2"/>
  <c r="D15" i="2"/>
  <c r="D16" i="2"/>
  <c r="D9" i="2"/>
  <c r="D8" i="2"/>
  <c r="C9" i="2"/>
  <c r="C10" i="2"/>
  <c r="C11" i="2"/>
  <c r="C12" i="2"/>
  <c r="C13" i="2"/>
  <c r="C14" i="2"/>
  <c r="C15" i="2"/>
  <c r="C16" i="2"/>
  <c r="C8" i="2"/>
  <c r="L13" i="1"/>
  <c r="L31" i="1"/>
  <c r="L26" i="1"/>
  <c r="L25" i="1"/>
  <c r="L24" i="1"/>
  <c r="L9" i="1"/>
  <c r="L8" i="1"/>
  <c r="L7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5" i="1"/>
  <c r="G8" i="1"/>
  <c r="G9" i="1"/>
  <c r="G10" i="1"/>
  <c r="G11" i="1"/>
  <c r="G12" i="1"/>
  <c r="G13" i="1"/>
  <c r="G14" i="1"/>
  <c r="G15" i="1"/>
  <c r="G16" i="1"/>
  <c r="G7" i="1"/>
  <c r="G6" i="1"/>
  <c r="F27" i="1"/>
  <c r="F28" i="1"/>
  <c r="F29" i="1"/>
  <c r="F30" i="1"/>
  <c r="F31" i="1"/>
  <c r="F32" i="1"/>
  <c r="F33" i="1"/>
  <c r="F34" i="1"/>
  <c r="F35" i="1"/>
  <c r="F36" i="1"/>
  <c r="F37" i="1"/>
  <c r="F38" i="1"/>
  <c r="F26" i="1"/>
  <c r="F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5" i="1"/>
  <c r="C27" i="1"/>
  <c r="C28" i="1"/>
  <c r="C29" i="1"/>
  <c r="C30" i="1"/>
  <c r="C31" i="1"/>
  <c r="C32" i="1"/>
  <c r="C33" i="1"/>
  <c r="C34" i="1"/>
  <c r="C35" i="1"/>
  <c r="C36" i="1"/>
  <c r="C37" i="1"/>
  <c r="C38" i="1"/>
  <c r="C26" i="1"/>
  <c r="C25" i="1"/>
  <c r="F7" i="1"/>
  <c r="F8" i="1"/>
  <c r="F9" i="1"/>
  <c r="F10" i="1"/>
  <c r="F11" i="1"/>
  <c r="F12" i="1"/>
  <c r="F13" i="1"/>
  <c r="F14" i="1"/>
  <c r="F15" i="1"/>
  <c r="F16" i="1"/>
  <c r="F6" i="1"/>
  <c r="E7" i="1"/>
  <c r="E8" i="1"/>
  <c r="E9" i="1"/>
  <c r="E10" i="1"/>
  <c r="E11" i="1"/>
  <c r="E12" i="1"/>
  <c r="E13" i="1"/>
  <c r="E14" i="1"/>
  <c r="E15" i="1"/>
  <c r="E16" i="1"/>
  <c r="E6" i="1"/>
  <c r="D8" i="1"/>
  <c r="D9" i="1"/>
  <c r="D10" i="1"/>
  <c r="D11" i="1"/>
  <c r="D12" i="1"/>
  <c r="D13" i="1"/>
  <c r="D14" i="1"/>
  <c r="D15" i="1"/>
  <c r="D16" i="1"/>
  <c r="D7" i="1"/>
  <c r="D6" i="1"/>
  <c r="C8" i="1"/>
  <c r="C9" i="1"/>
  <c r="C10" i="1"/>
  <c r="C11" i="1"/>
  <c r="C12" i="1"/>
  <c r="C13" i="1"/>
  <c r="C14" i="1"/>
  <c r="C15" i="1"/>
  <c r="C16" i="1"/>
  <c r="C7" i="1"/>
  <c r="C6" i="1"/>
  <c r="D13" i="3" l="1"/>
  <c r="E13" i="3" s="1"/>
  <c r="F12" i="3"/>
  <c r="G12" i="3"/>
  <c r="D34" i="3"/>
  <c r="E34" i="3" s="1"/>
  <c r="G33" i="3"/>
  <c r="F33" i="3"/>
  <c r="D14" i="3" l="1"/>
  <c r="E14" i="3" s="1"/>
  <c r="G13" i="3"/>
  <c r="F13" i="3"/>
  <c r="F34" i="3"/>
  <c r="G34" i="3"/>
  <c r="D35" i="3"/>
  <c r="E35" i="3" s="1"/>
  <c r="G14" i="3" l="1"/>
  <c r="F14" i="3"/>
  <c r="D16" i="3"/>
  <c r="E16" i="3" s="1"/>
  <c r="D15" i="3"/>
  <c r="E15" i="3" s="1"/>
  <c r="F35" i="3"/>
  <c r="G35" i="3"/>
  <c r="D36" i="3"/>
  <c r="E36" i="3" s="1"/>
  <c r="F15" i="3" l="1"/>
  <c r="G15" i="3"/>
  <c r="F16" i="3"/>
  <c r="G16" i="3"/>
  <c r="M8" i="3" s="1"/>
  <c r="M11" i="3" s="1"/>
  <c r="M6" i="3"/>
  <c r="G36" i="3"/>
  <c r="F36" i="3"/>
  <c r="D37" i="3"/>
  <c r="E37" i="3" s="1"/>
  <c r="M7" i="3" l="1"/>
  <c r="F37" i="3"/>
  <c r="G37" i="3"/>
  <c r="D39" i="3"/>
  <c r="E39" i="3" s="1"/>
  <c r="D38" i="3"/>
  <c r="E38" i="3" s="1"/>
  <c r="F38" i="3" l="1"/>
  <c r="G38" i="3"/>
  <c r="F39" i="3"/>
  <c r="G39" i="3"/>
  <c r="M26" i="3"/>
  <c r="M28" i="3" l="1"/>
  <c r="M31" i="3" s="1"/>
  <c r="M27" i="3"/>
</calcChain>
</file>

<file path=xl/sharedStrings.xml><?xml version="1.0" encoding="utf-8"?>
<sst xmlns="http://schemas.openxmlformats.org/spreadsheetml/2006/main" count="404" uniqueCount="92">
  <si>
    <t>Using Naïve Approach to Forecasting</t>
  </si>
  <si>
    <t>Class work:- Monthly Sales</t>
  </si>
  <si>
    <t>Month</t>
  </si>
  <si>
    <t>2021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</si>
  <si>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</si>
  <si>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</si>
  <si>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</si>
  <si>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</si>
  <si>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</si>
  <si>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</si>
  <si>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</si>
  <si>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</si>
  <si>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</si>
  <si>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</si>
  <si>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</si>
  <si>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</si>
  <si>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Class work:-Weekly new Customer engagement</t>
  </si>
  <si>
    <t>Week</t>
  </si>
  <si>
    <t>Customer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</si>
  <si>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</si>
  <si>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</si>
  <si>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</si>
  <si>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</si>
  <si>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</si>
  <si>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</si>
  <si>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</si>
  <si>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</si>
  <si>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</si>
  <si>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</si>
  <si>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</si>
  <si>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</si>
  <si>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</si>
  <si>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</si>
  <si>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</si>
  <si>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</si>
  <si>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Using Moving Average Approach to Forecasting</t>
  </si>
  <si>
    <t>Using Exponential Smoothing Approach to Forecasting</t>
  </si>
  <si>
    <t>Sales</t>
  </si>
  <si>
    <t>Using Simple Linear Regression Approach to Forecasting</t>
  </si>
  <si>
    <t>Using Forecast Sheet Approach to Forecasting</t>
  </si>
  <si>
    <t>Using Forecst.Linear Approach to Forecasting</t>
  </si>
  <si>
    <t>FORCEAST</t>
  </si>
  <si>
    <t>ERR(DEVIATION)</t>
  </si>
  <si>
    <t>ACTUAL - FORECAST</t>
  </si>
  <si>
    <t>ERROR(DEVIATION)</t>
  </si>
  <si>
    <t>ABSOLUTE ERROR</t>
  </si>
  <si>
    <t>ABSOLUTE SQUARED ERR</t>
  </si>
  <si>
    <t>FORECAST</t>
  </si>
  <si>
    <t>ABSOLUTE ERR</t>
  </si>
  <si>
    <t>ABSOLAUTE SQUARED ERR</t>
  </si>
  <si>
    <t>ABSOLUTE ERR SALES PERCENTAGE</t>
  </si>
  <si>
    <t>ABSOLUTE CUSTOMER ENGAGEMENT PERCENTAGE</t>
  </si>
  <si>
    <t>EVALUATION</t>
  </si>
  <si>
    <t>MAD</t>
  </si>
  <si>
    <t>MSE</t>
  </si>
  <si>
    <t>MAPE</t>
  </si>
  <si>
    <t>ACCURACY(100%-MAPE)</t>
  </si>
  <si>
    <t>NAÏVE ACCURACY</t>
  </si>
  <si>
    <t>ACCURACY</t>
  </si>
  <si>
    <t>Periods</t>
  </si>
  <si>
    <t>#</t>
  </si>
  <si>
    <t>INTERCEPT</t>
  </si>
  <si>
    <t>SLOPE</t>
  </si>
  <si>
    <t>MONTH</t>
  </si>
  <si>
    <t>MONTH AVERAGE</t>
  </si>
  <si>
    <t>OVERALL MONTH AVERAGE</t>
  </si>
  <si>
    <t>SEASONALITY INDEX</t>
  </si>
  <si>
    <t>WEEKLY AVERAGE</t>
  </si>
  <si>
    <t>OVERALL WEEKLY AVERAGE</t>
  </si>
  <si>
    <t>SEASONALITY</t>
  </si>
  <si>
    <t>LT*SEASONALITY</t>
  </si>
  <si>
    <t>SLR</t>
  </si>
  <si>
    <t>Forecast(Sales)</t>
  </si>
  <si>
    <t>Lower Confidence Bound(Sales)</t>
  </si>
  <si>
    <t>Upper Confidence Bound(Sales)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</si>
  <si>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</si>
  <si>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</si>
  <si>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</si>
  <si>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</si>
  <si>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</si>
  <si>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</si>
  <si>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</si>
  <si>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</si>
  <si>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</si>
  <si>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Forecast(Customer)</t>
  </si>
  <si>
    <t>Lower Confidence Bound(Customer)</t>
  </si>
  <si>
    <t>Upper Confidence Bound(Customer)</t>
  </si>
  <si>
    <t>FLF</t>
  </si>
  <si>
    <t>ERR(DEV)</t>
  </si>
  <si>
    <t>ABS ERR</t>
  </si>
  <si>
    <t>SQRD ERR</t>
  </si>
  <si>
    <t>ABS %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</si>
</sst>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"/>
    <numFmt numFmtId="165" formatCode="_-* #,##0.00_-;\-* #,##0.00_-;_-* &quot;-&quot;??_-;_-@"/>
    <numFmt numFmtId="166" formatCode="0.000000000000000%"/>
    <numFmt numFmtId="167" formatCode="_-* #,##0_-;\-* #,##0_-;_-* &quot;-&quot;??_-;_-@_-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33C0B"/>
        <bgColor rgb="FF833C0B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4">
    <xf numFmtId="0" fontId="0" fillId="0" borderId="0" xfId="0"/>
    <xf numFmtId="0" fontId="3" fillId="2" borderId="1" xfId="0" applyFont="1" applyFill="1" applyBorder="1"/>
    <xf numFmtId="0" fontId="4" fillId="3" borderId="1" xfId="0" applyFont="1" applyFill="1" applyBorder="1"/>
    <xf numFmtId="0" fontId="5" fillId="4" borderId="2" xfId="0" applyFont="1" applyFill="1" applyBorder="1"/>
    <xf numFmtId="0" fontId="5" fillId="0" borderId="2" xfId="0" applyFont="1" applyBorder="1"/>
    <xf numFmtId="164" fontId="5" fillId="0" borderId="2" xfId="0" applyNumberFormat="1" applyFont="1" applyBorder="1"/>
    <xf numFmtId="164" fontId="5" fillId="0" borderId="0" xfId="0" applyNumberFormat="1" applyFont="1"/>
    <xf numFmtId="9" fontId="5" fillId="0" borderId="0" xfId="0" applyNumberFormat="1" applyFont="1"/>
    <xf numFmtId="0" fontId="4" fillId="0" borderId="0" xfId="0" applyFont="1"/>
    <xf numFmtId="164" fontId="4" fillId="0" borderId="0" xfId="0" applyNumberFormat="1" applyFont="1"/>
    <xf numFmtId="9" fontId="4" fillId="0" borderId="0" xfId="0" applyNumberFormat="1" applyFont="1"/>
    <xf numFmtId="0" fontId="6" fillId="0" borderId="0" xfId="0" applyFont="1"/>
    <xf numFmtId="165" fontId="5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0" fontId="3" fillId="2" borderId="3" xfId="0" applyFont="1" applyFill="1" applyBorder="1"/>
    <xf numFmtId="0" fontId="5" fillId="4" borderId="5" xfId="0" applyFont="1" applyFill="1" applyBorder="1"/>
    <xf numFmtId="164" fontId="5" fillId="0" borderId="5" xfId="0" applyNumberFormat="1" applyFont="1" applyBorder="1"/>
    <xf numFmtId="164" fontId="5" fillId="0" borderId="7" xfId="0" applyNumberFormat="1" applyFont="1" applyBorder="1"/>
    <xf numFmtId="0" fontId="0" fillId="0" borderId="4" xfId="0" applyBorder="1"/>
    <xf numFmtId="164" fontId="5" fillId="0" borderId="4" xfId="0" applyNumberFormat="1" applyFont="1" applyBorder="1"/>
    <xf numFmtId="0" fontId="0" fillId="0" borderId="6" xfId="0" applyBorder="1" applyAlignment="1">
      <alignment horizontal="center"/>
    </xf>
    <xf numFmtId="9" fontId="0" fillId="0" borderId="0" xfId="2" applyFont="1"/>
    <xf numFmtId="0" fontId="5" fillId="0" borderId="5" xfId="0" applyFont="1" applyBorder="1"/>
    <xf numFmtId="9" fontId="0" fillId="0" borderId="4" xfId="2" applyFont="1" applyBorder="1"/>
    <xf numFmtId="0" fontId="0" fillId="0" borderId="4" xfId="0" applyBorder="1" applyAlignment="1">
      <alignment wrapText="1"/>
    </xf>
    <xf numFmtId="9" fontId="5" fillId="0" borderId="4" xfId="0" applyNumberFormat="1" applyFont="1" applyBorder="1"/>
    <xf numFmtId="164" fontId="0" fillId="0" borderId="0" xfId="0" applyNumberFormat="1"/>
    <xf numFmtId="9" fontId="0" fillId="0" borderId="0" xfId="0" applyNumberFormat="1"/>
    <xf numFmtId="166" fontId="0" fillId="0" borderId="0" xfId="0" applyNumberFormat="1"/>
    <xf numFmtId="43" fontId="3" fillId="2" borderId="1" xfId="1" applyFont="1" applyFill="1" applyBorder="1"/>
    <xf numFmtId="43" fontId="4" fillId="3" borderId="1" xfId="1" applyFont="1" applyFill="1" applyBorder="1"/>
    <xf numFmtId="43" fontId="0" fillId="0" borderId="0" xfId="1" applyFont="1"/>
    <xf numFmtId="43" fontId="0" fillId="0" borderId="4" xfId="1" applyFont="1" applyBorder="1" applyAlignment="1">
      <alignment wrapText="1"/>
    </xf>
    <xf numFmtId="43" fontId="5" fillId="0" borderId="0" xfId="1" applyFont="1"/>
    <xf numFmtId="43" fontId="5" fillId="0" borderId="2" xfId="1" applyFont="1" applyBorder="1"/>
    <xf numFmtId="43" fontId="5" fillId="0" borderId="5" xfId="1" applyFont="1" applyBorder="1"/>
    <xf numFmtId="43" fontId="5" fillId="0" borderId="4" xfId="1" applyFont="1" applyBorder="1"/>
    <xf numFmtId="43" fontId="0" fillId="0" borderId="0" xfId="0" applyNumberFormat="1"/>
    <xf numFmtId="0" fontId="2" fillId="0" borderId="0" xfId="0" applyFont="1"/>
    <xf numFmtId="0" fontId="8" fillId="0" borderId="4" xfId="0" applyFont="1" applyBorder="1" applyAlignment="1">
      <alignment wrapText="1"/>
    </xf>
    <xf numFmtId="43" fontId="8" fillId="0" borderId="4" xfId="1" applyFont="1" applyBorder="1" applyAlignment="1">
      <alignment wrapText="1"/>
    </xf>
    <xf numFmtId="9" fontId="3" fillId="2" borderId="1" xfId="2" applyFont="1" applyFill="1" applyBorder="1"/>
    <xf numFmtId="9" fontId="4" fillId="3" borderId="1" xfId="2" applyFont="1" applyFill="1" applyBorder="1"/>
    <xf numFmtId="9" fontId="8" fillId="0" borderId="4" xfId="2" applyFont="1" applyBorder="1" applyAlignment="1">
      <alignment wrapText="1"/>
    </xf>
    <xf numFmtId="9" fontId="5" fillId="0" borderId="0" xfId="2" applyFont="1"/>
    <xf numFmtId="166" fontId="7" fillId="0" borderId="0" xfId="0" applyNumberFormat="1" applyFont="1"/>
    <xf numFmtId="0" fontId="2" fillId="0" borderId="4" xfId="0" applyFont="1" applyBorder="1"/>
    <xf numFmtId="1" fontId="0" fillId="0" borderId="4" xfId="0" applyNumberFormat="1" applyBorder="1"/>
    <xf numFmtId="43" fontId="0" fillId="0" borderId="4" xfId="1" applyFont="1" applyBorder="1"/>
    <xf numFmtId="43" fontId="0" fillId="0" borderId="4" xfId="0" applyNumberFormat="1" applyBorder="1"/>
    <xf numFmtId="167" fontId="0" fillId="0" borderId="0" xfId="1" applyNumberFormat="1" applyFont="1"/>
    <xf numFmtId="0" fontId="5" fillId="6" borderId="8" xfId="0" applyFont="1" applyFill="1" applyBorder="1"/>
    <xf numFmtId="0" fontId="5" fillId="0" borderId="8" xfId="0" applyFont="1" applyBorder="1"/>
    <xf numFmtId="0" fontId="0" fillId="5" borderId="4" xfId="0" applyFill="1" applyBorder="1"/>
    <xf numFmtId="0" fontId="5" fillId="0" borderId="9" xfId="0" applyFont="1" applyBorder="1"/>
    <xf numFmtId="164" fontId="5" fillId="0" borderId="10" xfId="0" applyNumberFormat="1" applyFont="1" applyBorder="1"/>
    <xf numFmtId="165" fontId="5" fillId="0" borderId="4" xfId="0" applyNumberFormat="1" applyFont="1" applyBorder="1"/>
    <xf numFmtId="0" fontId="0" fillId="0" borderId="1" xfId="0" applyBorder="1"/>
    <xf numFmtId="0" fontId="5" fillId="4" borderId="11" xfId="0" applyFont="1" applyFill="1" applyBorder="1"/>
    <xf numFmtId="0" fontId="2" fillId="0" borderId="6" xfId="0" applyFont="1" applyBorder="1"/>
    <xf numFmtId="0" fontId="8" fillId="0" borderId="6" xfId="0" applyFont="1" applyBorder="1" applyAlignment="1">
      <alignment wrapText="1"/>
    </xf>
    <xf numFmtId="43" fontId="8" fillId="0" borderId="6" xfId="1" applyFont="1" applyBorder="1" applyAlignment="1">
      <alignment wrapText="1"/>
    </xf>
    <xf numFmtId="9" fontId="8" fillId="0" borderId="6" xfId="2" applyFont="1" applyBorder="1" applyAlignment="1">
      <alignment wrapText="1"/>
    </xf>
    <xf numFmtId="0" fontId="5" fillId="0" borderId="4" xfId="0" applyFont="1" applyBorder="1"/>
    <xf numFmtId="43" fontId="5" fillId="0" borderId="4" xfId="0" applyNumberFormat="1" applyFont="1" applyBorder="1"/>
    <xf numFmtId="9" fontId="5" fillId="0" borderId="4" xfId="2" applyFont="1" applyBorder="1"/>
    <xf numFmtId="0" fontId="4" fillId="0" borderId="4" xfId="0" applyFont="1" applyBorder="1"/>
    <xf numFmtId="0" fontId="5" fillId="4" borderId="12" xfId="0" applyFont="1" applyFill="1" applyBorder="1"/>
    <xf numFmtId="0" fontId="5" fillId="0" borderId="13" xfId="0" applyFont="1" applyBorder="1"/>
    <xf numFmtId="164" fontId="0" fillId="0" borderId="4" xfId="0" applyNumberFormat="1" applyBorder="1"/>
    <xf numFmtId="0" fontId="2" fillId="0" borderId="4" xfId="0" applyFont="1" applyBorder="1" applyAlignment="1">
      <alignment wrapText="1"/>
    </xf>
    <xf numFmtId="0" fontId="2" fillId="5" borderId="4" xfId="0" applyFont="1" applyFill="1" applyBorder="1"/>
    <xf numFmtId="0" fontId="2" fillId="5" borderId="4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0" borderId="0" xfId="0" applyFont="1"/>
    <xf numFmtId="0" fontId="5" fillId="4" borderId="8" xfId="0" applyFont="1" applyFill="1" applyBorder="1"/>
    <xf numFmtId="0" fontId="6" fillId="0" borderId="1" xfId="0" applyFont="1" applyBorder="1"/>
    <xf numFmtId="0" fontId="5" fillId="0" borderId="15" xfId="0" applyFont="1" applyBorder="1"/>
    <xf numFmtId="0" fontId="5" fillId="0" borderId="14" xfId="0" applyFont="1" applyBorder="1"/>
    <xf numFmtId="4" fontId="0" fillId="0" borderId="0" xfId="0" applyNumberFormat="1"/>
    <xf numFmtId="2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7">
    <dxf>
      <numFmt numFmtId="4" formatCode="#,##0.00"/>
    </dxf>
    <dxf>
      <numFmt numFmtId="2" formatCode="0.00"/>
    </dxf>
    <dxf>
      <numFmt numFmtId="2" formatCode="0.00"/>
    </dxf>
    <dxf>
      <numFmt numFmtId="4" formatCode="#,##0.00"/>
    </dxf>
    <dxf>
      <numFmt numFmtId="164" formatCode="_-* #,##0_-;\-* #,##0_-;_-* &quot;-&quot;??_-;_-@"/>
    </dxf>
    <dxf>
      <numFmt numFmtId="164" formatCode="_-* #,##0_-;\-* #,##0_-;_-* &quot;-&quot;??_-;_-@"/>
    </dxf>
    <dxf>
      <numFmt numFmtId="164" formatCode="_-* #,##0_-;\-* #,##0_-;_-* &quot;-&quot;??_-;_-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</a:t>
            </a:r>
            <a:r>
              <a:rPr lang="en-GB" baseline="0"/>
              <a:t> MONTHLY SALES FORECAST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Average'!$B$4</c:f>
              <c:strCache>
                <c:ptCount val="1"/>
                <c:pt idx="0">
                  <c:v>2021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'Moving Average'!$A$5:$A$16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'Moving Average'!$B$5:$B$16</c:f>
              <c:numCache>
                <c:formatCode>_(* #,##0.00_);_(* \(#,##0.00\);_(* "-"??_);_(@_)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1-4A09-9B43-65E96ABBAD99}"/>
            </c:ext>
          </c:extLst>
        </c:ser>
        <c:ser>
          <c:idx val="1"/>
          <c:order val="1"/>
          <c:tx>
            <c:strRef>
              <c:f>'Moving Average'!$C$4</c:f>
              <c:strCache>
                <c:ptCount val="1"/>
                <c:pt idx="0">
                  <c:v>FORCEAST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'Moving Average'!$A$5:$A$16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'Moving Average'!$C$5:$C$16</c:f>
              <c:numCache>
                <c:formatCode>General</c:formatCode>
                <c:ptCount val="12"/>
                <c:pt idx="3" formatCode="_-* #,##0_-;\-* #,##0_-;_-* &quot;-&quot;??_-;_-@">
                  <c:v>38333.333333333336</c:v>
                </c:pt>
                <c:pt idx="4" formatCode="_-* #,##0_-;\-* #,##0_-;_-* &quot;-&quot;??_-;_-@">
                  <c:v>42666.666666666664</c:v>
                </c:pt>
                <c:pt idx="5" formatCode="_-* #,##0_-;\-* #,##0_-;_-* &quot;-&quot;??_-;_-@">
                  <c:v>46333.333333333336</c:v>
                </c:pt>
                <c:pt idx="6" formatCode="_-* #,##0_-;\-* #,##0_-;_-* &quot;-&quot;??_-;_-@">
                  <c:v>47666.666666666664</c:v>
                </c:pt>
                <c:pt idx="7" formatCode="_-* #,##0_-;\-* #,##0_-;_-* &quot;-&quot;??_-;_-@">
                  <c:v>47333.333333333336</c:v>
                </c:pt>
                <c:pt idx="8" formatCode="_-* #,##0_-;\-* #,##0_-;_-* &quot;-&quot;??_-;_-@">
                  <c:v>45666.666666666664</c:v>
                </c:pt>
                <c:pt idx="9" formatCode="_-* #,##0_-;\-* #,##0_-;_-* &quot;-&quot;??_-;_-@">
                  <c:v>40333.333333333336</c:v>
                </c:pt>
                <c:pt idx="10" formatCode="_-* #,##0_-;\-* #,##0_-;_-* &quot;-&quot;??_-;_-@">
                  <c:v>34000</c:v>
                </c:pt>
                <c:pt idx="11" formatCode="_-* #,##0_-;\-* #,##0_-;_-* &quot;-&quot;??_-;_-@">
                  <c:v>28333.333333333332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1-4A09-9B43-65E96ABBA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03552"/>
        <c:axId val="51041551"/>
      </c:lineChart>
      <c:catAx>
        <c:axId val="1401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1551"/>
        <c:crosses val="autoZero"/>
        <c:auto val="1"/>
        <c:lblAlgn val="ctr"/>
        <c:lblOffset val="100"/>
        <c:noMultiLvlLbl val="0"/>
      </c:catAx>
      <c:valAx>
        <c:axId val="510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 SALES</a:t>
            </a:r>
            <a:r>
              <a:rPr lang="en-GB" baseline="0"/>
              <a:t> FORECAST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Regression'!$C$4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'Simple Linear Regression'!$B$5:$B$16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'Simple Linear Regression'!$C$5:$C$16</c:f>
              <c:numCache>
                <c:formatCode>_-* #,##0_-;\-* #,##0_-;_-* "-"??_-;_-@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E02-9D6E-EC0D06C69209}"/>
            </c:ext>
          </c:extLst>
        </c:ser>
        <c:ser>
          <c:idx val="1"/>
          <c:order val="1"/>
          <c:tx>
            <c:strRef>
              <c:f>'Simple Linear Regression'!$D$4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'Simple Linear Regression'!$B$5:$B$16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'Simple Linear Regression'!$D$5:$D$16</c:f>
              <c:numCache>
                <c:formatCode>_(* #,##0.00_);_(* \(#,##0.00\);_(* "-"??_);_(@_)</c:formatCode>
                <c:ptCount val="12"/>
                <c:pt idx="0" formatCode="_-* #,##0_-;\-* #,##0_-;_-* &quot;-&quot;??_-;_-@">
                  <c:v>46076.923076923078</c:v>
                </c:pt>
                <c:pt idx="1">
                  <c:v>44608.391608391605</c:v>
                </c:pt>
                <c:pt idx="2" formatCode="_-* #,##0_-;\-* #,##0_-;_-* &quot;-&quot;??_-;_-@">
                  <c:v>43139.860139860139</c:v>
                </c:pt>
                <c:pt idx="3" formatCode="_-* #,##0_-;\-* #,##0_-;_-* &quot;-&quot;??_-;_-@">
                  <c:v>41671.328671328672</c:v>
                </c:pt>
                <c:pt idx="4" formatCode="_-* #,##0_-;\-* #,##0_-;_-* &quot;-&quot;??_-;_-@">
                  <c:v>40202.797202797199</c:v>
                </c:pt>
                <c:pt idx="5" formatCode="_-* #,##0_-;\-* #,##0_-;_-* &quot;-&quot;??_-;_-@">
                  <c:v>38734.265734265733</c:v>
                </c:pt>
                <c:pt idx="6" formatCode="_-* #,##0_-;\-* #,##0_-;_-* &quot;-&quot;??_-;_-@">
                  <c:v>37265.734265734267</c:v>
                </c:pt>
                <c:pt idx="7" formatCode="_-* #,##0_-;\-* #,##0_-;_-* &quot;-&quot;??_-;_-@">
                  <c:v>35797.202797202794</c:v>
                </c:pt>
                <c:pt idx="8" formatCode="_-* #,##0_-;\-* #,##0_-;_-* &quot;-&quot;??_-;_-@">
                  <c:v>34328.671328671328</c:v>
                </c:pt>
                <c:pt idx="9" formatCode="_-* #,##0_-;\-* #,##0_-;_-* &quot;-&quot;??_-;_-@">
                  <c:v>32860.139860139854</c:v>
                </c:pt>
                <c:pt idx="10" formatCode="_-* #,##0_-;\-* #,##0_-;_-* &quot;-&quot;??_-;_-@">
                  <c:v>31391.608391608388</c:v>
                </c:pt>
                <c:pt idx="11" formatCode="_-* #,##0_-;\-* #,##0_-;_-* &quot;-&quot;??_-;_-@">
                  <c:v>29923.076923076922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E02-9D6E-EC0D06C6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206592"/>
        <c:axId val="2117028032"/>
      </c:lineChart>
      <c:catAx>
        <c:axId val="253206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28032"/>
        <c:crosses val="autoZero"/>
        <c:auto val="1"/>
        <c:lblAlgn val="ctr"/>
        <c:lblOffset val="100"/>
        <c:noMultiLvlLbl val="0"/>
      </c:catAx>
      <c:valAx>
        <c:axId val="2117028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Regression'!$C$24</c:f>
              <c:strCache>
                <c:ptCount val="1"/>
                <c:pt idx="0">
                  <c:v>Customer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'Simple Linear Regression'!$B$25:$B$39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'Simple Linear Regression'!$C$25:$C$39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E-456B-9391-0045EF2562A2}"/>
            </c:ext>
          </c:extLst>
        </c:ser>
        <c:ser>
          <c:idx val="1"/>
          <c:order val="1"/>
          <c:tx>
            <c:strRef>
              <c:f>'Simple Linear Regression'!$D$24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'Simple Linear Regression'!$B$25:$B$39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'Simple Linear Regression'!$D$25:$D$39</c:f>
              <c:numCache>
                <c:formatCode>General</c:formatCode>
                <c:ptCount val="15"/>
                <c:pt idx="0">
                  <c:v>23.225000000000001</c:v>
                </c:pt>
                <c:pt idx="1">
                  <c:v>23.478571428571428</c:v>
                </c:pt>
                <c:pt idx="2">
                  <c:v>23.732142857142858</c:v>
                </c:pt>
                <c:pt idx="3">
                  <c:v>23.985714285714288</c:v>
                </c:pt>
                <c:pt idx="4">
                  <c:v>24.239285714285714</c:v>
                </c:pt>
                <c:pt idx="5">
                  <c:v>24.492857142857144</c:v>
                </c:pt>
                <c:pt idx="6">
                  <c:v>24.74642857142857</c:v>
                </c:pt>
                <c:pt idx="7">
                  <c:v>25</c:v>
                </c:pt>
                <c:pt idx="8">
                  <c:v>25.25357142857143</c:v>
                </c:pt>
                <c:pt idx="9">
                  <c:v>25.507142857142856</c:v>
                </c:pt>
                <c:pt idx="10">
                  <c:v>25.760714285714286</c:v>
                </c:pt>
                <c:pt idx="11">
                  <c:v>26.014285714285712</c:v>
                </c:pt>
                <c:pt idx="12">
                  <c:v>26.267857142857142</c:v>
                </c:pt>
                <c:pt idx="13">
                  <c:v>26.521428571428572</c:v>
                </c:pt>
                <c:pt idx="14">
                  <c:v>26.774999999999999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E-456B-9391-0045EF25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18288"/>
        <c:axId val="2110884720"/>
      </c:lineChart>
      <c:catAx>
        <c:axId val="196018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4720"/>
        <c:crosses val="autoZero"/>
        <c:auto val="1"/>
        <c:lblAlgn val="ctr"/>
        <c:lblOffset val="100"/>
        <c:noMultiLvlLbl val="0"/>
      </c:catAx>
      <c:valAx>
        <c:axId val="211088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Regression'!$C$4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'Simple Linear Regression'!$B$5:$B$16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'Simple Linear Regression'!$C$5:$C$16</c:f>
              <c:numCache>
                <c:formatCode>_-* #,##0_-;\-* #,##0_-;_-* "-"??_-;_-@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5-4BE6-9DA4-D0CAFCAA2A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39089168"/>
        <c:axId val="336650096"/>
      </c:lineChart>
      <c:catAx>
        <c:axId val="3390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50096"/>
        <c:crosses val="autoZero"/>
        <c:auto val="1"/>
        <c:lblAlgn val="ctr"/>
        <c:lblOffset val="100"/>
        <c:noMultiLvlLbl val="0"/>
      </c:catAx>
      <c:valAx>
        <c:axId val="336650096"/>
        <c:scaling>
          <c:orientation val="minMax"/>
        </c:scaling>
        <c:delete val="1"/>
        <c:axPos val="l"/>
        <c:numFmt formatCode="_-* #,##0_-;\-* #,##0_-;_-* &quot;-&quot;??_-;_-@" sourceLinked="1"/>
        <c:majorTickMark val="none"/>
        <c:minorTickMark val="none"/>
        <c:tickLblPos val="nextTo"/>
        <c:crossAx val="3390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Regression'!$C$24</c:f>
              <c:strCache>
                <c:ptCount val="1"/>
                <c:pt idx="0">
                  <c:v>Customer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'Simple Linear Regression'!$B$25:$B$39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'Simple Linear Regression'!$C$25:$C$39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D-4FBD-94EB-D5588DAEF7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53201952"/>
        <c:axId val="248162288"/>
      </c:lineChart>
      <c:catAx>
        <c:axId val="2532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62288"/>
        <c:crosses val="autoZero"/>
        <c:auto val="1"/>
        <c:lblAlgn val="ctr"/>
        <c:lblOffset val="100"/>
        <c:noMultiLvlLbl val="0"/>
      </c:catAx>
      <c:valAx>
        <c:axId val="248162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32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Regression'!$C$4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'Simple Linear Regression'!$B$5:$B$16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'Simple Linear Regression'!$C$5:$C$16</c:f>
              <c:numCache>
                <c:formatCode>_-* #,##0_-;\-* #,##0_-;_-* "-"??_-;_-@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9-4CD7-B951-D62386A04F8C}"/>
            </c:ext>
          </c:extLst>
        </c:ser>
        <c:ser>
          <c:idx val="1"/>
          <c:order val="1"/>
          <c:tx>
            <c:strRef>
              <c:f>'Simple Linear Regression'!$D$4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'Simple Linear Regression'!$B$5:$B$16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'Simple Linear Regression'!$D$5:$D$16</c:f>
              <c:numCache>
                <c:formatCode>_(* #,##0.00_);_(* \(#,##0.00\);_(* "-"??_);_(@_)</c:formatCode>
                <c:ptCount val="12"/>
                <c:pt idx="0" formatCode="_-* #,##0_-;\-* #,##0_-;_-* &quot;-&quot;??_-;_-@">
                  <c:v>46076.923076923078</c:v>
                </c:pt>
                <c:pt idx="1">
                  <c:v>44608.391608391605</c:v>
                </c:pt>
                <c:pt idx="2" formatCode="_-* #,##0_-;\-* #,##0_-;_-* &quot;-&quot;??_-;_-@">
                  <c:v>43139.860139860139</c:v>
                </c:pt>
                <c:pt idx="3" formatCode="_-* #,##0_-;\-* #,##0_-;_-* &quot;-&quot;??_-;_-@">
                  <c:v>41671.328671328672</c:v>
                </c:pt>
                <c:pt idx="4" formatCode="_-* #,##0_-;\-* #,##0_-;_-* &quot;-&quot;??_-;_-@">
                  <c:v>40202.797202797199</c:v>
                </c:pt>
                <c:pt idx="5" formatCode="_-* #,##0_-;\-* #,##0_-;_-* &quot;-&quot;??_-;_-@">
                  <c:v>38734.265734265733</c:v>
                </c:pt>
                <c:pt idx="6" formatCode="_-* #,##0_-;\-* #,##0_-;_-* &quot;-&quot;??_-;_-@">
                  <c:v>37265.734265734267</c:v>
                </c:pt>
                <c:pt idx="7" formatCode="_-* #,##0_-;\-* #,##0_-;_-* &quot;-&quot;??_-;_-@">
                  <c:v>35797.202797202794</c:v>
                </c:pt>
                <c:pt idx="8" formatCode="_-* #,##0_-;\-* #,##0_-;_-* &quot;-&quot;??_-;_-@">
                  <c:v>34328.671328671328</c:v>
                </c:pt>
                <c:pt idx="9" formatCode="_-* #,##0_-;\-* #,##0_-;_-* &quot;-&quot;??_-;_-@">
                  <c:v>32860.139860139854</c:v>
                </c:pt>
                <c:pt idx="10" formatCode="_-* #,##0_-;\-* #,##0_-;_-* &quot;-&quot;??_-;_-@">
                  <c:v>31391.608391608388</c:v>
                </c:pt>
                <c:pt idx="11" formatCode="_-* #,##0_-;\-* #,##0_-;_-* &quot;-&quot;??_-;_-@">
                  <c:v>29923.076923076922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9-4CD7-B951-D62386A04F8C}"/>
            </c:ext>
          </c:extLst>
        </c:ser>
        <c:ser>
          <c:idx val="2"/>
          <c:order val="2"/>
          <c:tx>
            <c:strRef>
              <c:f>'Simple Linear Regression'!$F$4</c:f>
              <c:strCache>
                <c:ptCount val="1"/>
                <c:pt idx="0">
                  <c:v>LT*SEASONALITY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'Simple Linear Regression'!$B$5:$B$16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'Simple Linear Regression'!$F$5:$F$16</c:f>
              <c:numCache>
                <c:formatCode>_-* #,##0.00_-;\-* #,##0.00_-;_-* "-"??_-;_-@</c:formatCode>
                <c:ptCount val="12"/>
                <c:pt idx="0">
                  <c:v>41226.720647773283</c:v>
                </c:pt>
                <c:pt idx="1">
                  <c:v>43434.486566065512</c:v>
                </c:pt>
                <c:pt idx="2">
                  <c:v>49951.417004048584</c:v>
                </c:pt>
                <c:pt idx="3">
                  <c:v>51540.853882959149</c:v>
                </c:pt>
                <c:pt idx="4">
                  <c:v>50782.480677217514</c:v>
                </c:pt>
                <c:pt idx="5">
                  <c:v>48927.4935590725</c:v>
                </c:pt>
                <c:pt idx="6">
                  <c:v>45111.152005888849</c:v>
                </c:pt>
                <c:pt idx="7">
                  <c:v>40507.361059992632</c:v>
                </c:pt>
                <c:pt idx="8">
                  <c:v>28908.354803091643</c:v>
                </c:pt>
                <c:pt idx="9">
                  <c:v>23347.994111152002</c:v>
                </c:pt>
                <c:pt idx="10">
                  <c:v>21478.468899521529</c:v>
                </c:pt>
                <c:pt idx="11">
                  <c:v>18898.785425101214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9-4CD7-B951-D62386A0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096831"/>
        <c:axId val="1662727679"/>
      </c:lineChart>
      <c:catAx>
        <c:axId val="395096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27679"/>
        <c:crosses val="autoZero"/>
        <c:auto val="1"/>
        <c:lblAlgn val="ctr"/>
        <c:lblOffset val="100"/>
        <c:noMultiLvlLbl val="0"/>
      </c:catAx>
      <c:valAx>
        <c:axId val="1662727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Regression'!$C$24</c:f>
              <c:strCache>
                <c:ptCount val="1"/>
                <c:pt idx="0">
                  <c:v>Customer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'Simple Linear Regression'!$B$25:$B$39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'Simple Linear Regression'!$C$25:$C$39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9-4A1A-BDF0-D9C263E623DD}"/>
            </c:ext>
          </c:extLst>
        </c:ser>
        <c:ser>
          <c:idx val="1"/>
          <c:order val="1"/>
          <c:tx>
            <c:strRef>
              <c:f>'Simple Linear Regression'!$D$24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'Simple Linear Regression'!$B$25:$B$39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'Simple Linear Regression'!$D$25:$D$39</c:f>
              <c:numCache>
                <c:formatCode>General</c:formatCode>
                <c:ptCount val="15"/>
                <c:pt idx="0">
                  <c:v>23.225000000000001</c:v>
                </c:pt>
                <c:pt idx="1">
                  <c:v>23.478571428571428</c:v>
                </c:pt>
                <c:pt idx="2">
                  <c:v>23.732142857142858</c:v>
                </c:pt>
                <c:pt idx="3">
                  <c:v>23.985714285714288</c:v>
                </c:pt>
                <c:pt idx="4">
                  <c:v>24.239285714285714</c:v>
                </c:pt>
                <c:pt idx="5">
                  <c:v>24.492857142857144</c:v>
                </c:pt>
                <c:pt idx="6">
                  <c:v>24.74642857142857</c:v>
                </c:pt>
                <c:pt idx="7">
                  <c:v>25</c:v>
                </c:pt>
                <c:pt idx="8">
                  <c:v>25.25357142857143</c:v>
                </c:pt>
                <c:pt idx="9">
                  <c:v>25.507142857142856</c:v>
                </c:pt>
                <c:pt idx="10">
                  <c:v>25.760714285714286</c:v>
                </c:pt>
                <c:pt idx="11">
                  <c:v>26.014285714285712</c:v>
                </c:pt>
                <c:pt idx="12">
                  <c:v>26.267857142857142</c:v>
                </c:pt>
                <c:pt idx="13">
                  <c:v>26.521428571428572</c:v>
                </c:pt>
                <c:pt idx="14">
                  <c:v>26.774999999999999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9-4A1A-BDF0-D9C263E623DD}"/>
            </c:ext>
          </c:extLst>
        </c:ser>
        <c:ser>
          <c:idx val="2"/>
          <c:order val="2"/>
          <c:tx>
            <c:strRef>
              <c:f>'Simple Linear Regression'!$F$24</c:f>
              <c:strCache>
                <c:ptCount val="1"/>
                <c:pt idx="0">
                  <c:v>LT*SEASONALITY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'Simple Linear Regression'!$B$25:$B$39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'Simple Linear Regression'!$F$25:$F$39</c:f>
              <c:numCache>
                <c:formatCode>General</c:formatCode>
                <c:ptCount val="15"/>
                <c:pt idx="0">
                  <c:v>16.722000000000001</c:v>
                </c:pt>
                <c:pt idx="1">
                  <c:v>29.113428571428571</c:v>
                </c:pt>
                <c:pt idx="2">
                  <c:v>29.427857142857142</c:v>
                </c:pt>
                <c:pt idx="3">
                  <c:v>15.350857142857144</c:v>
                </c:pt>
                <c:pt idx="4">
                  <c:v>11.634857142857141</c:v>
                </c:pt>
                <c:pt idx="5">
                  <c:v>32.330571428571432</c:v>
                </c:pt>
                <c:pt idx="6">
                  <c:v>29.695714285714281</c:v>
                </c:pt>
                <c:pt idx="7">
                  <c:v>36</c:v>
                </c:pt>
                <c:pt idx="8">
                  <c:v>15.152142857142858</c:v>
                </c:pt>
                <c:pt idx="9">
                  <c:v>21.425999999999998</c:v>
                </c:pt>
                <c:pt idx="10">
                  <c:v>20.60857142857143</c:v>
                </c:pt>
                <c:pt idx="11">
                  <c:v>31.217142857142854</c:v>
                </c:pt>
                <c:pt idx="12">
                  <c:v>34.673571428571428</c:v>
                </c:pt>
                <c:pt idx="13">
                  <c:v>11.669428571428572</c:v>
                </c:pt>
                <c:pt idx="14">
                  <c:v>40.698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9-4A1A-BDF0-D9C263E6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77903"/>
        <c:axId val="1662725279"/>
      </c:lineChart>
      <c:catAx>
        <c:axId val="3970779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25279"/>
        <c:crosses val="autoZero"/>
        <c:auto val="1"/>
        <c:lblAlgn val="ctr"/>
        <c:lblOffset val="100"/>
        <c:noMultiLvlLbl val="0"/>
      </c:catAx>
      <c:valAx>
        <c:axId val="16627252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Result'!$B$1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Result'!$B$2:$B$16</c:f>
              <c:numCache>
                <c:formatCode>_-* #,##0_-;\-* #,##0_-;_-* "-"??_-;_-@</c:formatCode>
                <c:ptCount val="15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E-4231-84CC-7CB8886A2A6B}"/>
            </c:ext>
          </c:extLst>
        </c:ser>
        <c:ser>
          <c:idx val="1"/>
          <c:order val="1"/>
          <c:tx>
            <c:strRef>
              <c:f>'Forecast Result'!$C$1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Result'!$A$2:$A$16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'Forecast Result'!$C$2:$C$16</c:f>
              <c:numCache>
                <c:formatCode>General</c:formatCode>
                <c:ptCount val="15"/>
                <c:pt idx="11" formatCode="_-* #,##0_-;\-* #,##0_-;_-* &quot;-&quot;??_-;_-@">
                  <c:v>24000</c:v>
                </c:pt>
                <c:pt idx="12" formatCode="_-* #,##0_-;\-* #,##0_-;_-* &quot;-&quot;??_-;_-@">
                  <c:v>22631.983687661588</c:v>
                </c:pt>
                <c:pt idx="13" formatCode="_-* #,##0_-;\-* #,##0_-;_-* &quot;-&quot;??_-;_-@">
                  <c:v>21233.710196511893</c:v>
                </c:pt>
                <c:pt idx="14" formatCode="_-* #,##0_-;\-* #,##0_-;_-* &quot;-&quot;??_-;_-@">
                  <c:v>19835.436705362197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E-4231-84CC-7CB8886A2A6B}"/>
            </c:ext>
          </c:extLst>
        </c:ser>
        <c:ser>
          <c:idx val="2"/>
          <c:order val="2"/>
          <c:tx>
            <c:strRef>
              <c:f>'Forecast Result'!$D$1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Result'!$A$2:$A$16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'Forecast Result'!$D$2:$D$16</c:f>
              <c:numCache>
                <c:formatCode>General</c:formatCode>
                <c:ptCount val="15"/>
                <c:pt idx="11" formatCode="_-* #,##0_-;\-* #,##0_-;_-* &quot;-&quot;??_-;_-@">
                  <c:v>24000</c:v>
                </c:pt>
                <c:pt idx="12" formatCode="_-* #,##0_-;\-* #,##0_-;_-* &quot;-&quot;??_-;_-@">
                  <c:v>14810.469164882088</c:v>
                </c:pt>
                <c:pt idx="13" formatCode="_-* #,##0_-;\-* #,##0_-;_-* &quot;-&quot;??_-;_-@">
                  <c:v>5135.0628484408116</c:v>
                </c:pt>
                <c:pt idx="14" formatCode="_-* #,##0_-;\-* #,##0_-;_-* &quot;-&quot;??_-;_-@">
                  <c:v>-6706.5994132391497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E-4231-84CC-7CB8886A2A6B}"/>
            </c:ext>
          </c:extLst>
        </c:ser>
        <c:ser>
          <c:idx val="3"/>
          <c:order val="3"/>
          <c:tx>
            <c:strRef>
              <c:f>'Forecast Result'!$E$1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Result'!$A$2:$A$16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'Forecast Result'!$E$2:$E$16</c:f>
              <c:numCache>
                <c:formatCode>General</c:formatCode>
                <c:ptCount val="15"/>
                <c:pt idx="11" formatCode="_-* #,##0_-;\-* #,##0_-;_-* &quot;-&quot;??_-;_-@">
                  <c:v>24000</c:v>
                </c:pt>
                <c:pt idx="12" formatCode="_-* #,##0_-;\-* #,##0_-;_-* &quot;-&quot;??_-;_-@">
                  <c:v>30453.498210441088</c:v>
                </c:pt>
                <c:pt idx="13" formatCode="_-* #,##0_-;\-* #,##0_-;_-* &quot;-&quot;??_-;_-@">
                  <c:v>37332.357544582977</c:v>
                </c:pt>
                <c:pt idx="14" formatCode="_-* #,##0_-;\-* #,##0_-;_-* &quot;-&quot;??_-;_-@">
                  <c:v>46377.472823963544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E-4231-84CC-7CB8886A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03327"/>
        <c:axId val="1661962991"/>
      </c:lineChart>
      <c:catAx>
        <c:axId val="3951033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62991"/>
        <c:crosses val="autoZero"/>
        <c:auto val="1"/>
        <c:lblAlgn val="ctr"/>
        <c:lblOffset val="100"/>
        <c:noMultiLvlLbl val="0"/>
      </c:catAx>
      <c:valAx>
        <c:axId val="16619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0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Result2'!$B$1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Result2'!$B$2:$B$26</c:f>
              <c:numCache>
                <c:formatCode>General</c:formatCode>
                <c:ptCount val="2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4-45F2-B112-AFAC9F149815}"/>
            </c:ext>
          </c:extLst>
        </c:ser>
        <c:ser>
          <c:idx val="1"/>
          <c:order val="1"/>
          <c:tx>
            <c:strRef>
              <c:f>'Forecast Result2'!$C$1</c:f>
              <c:strCache>
                <c:ptCount val="1"/>
                <c:pt idx="0">
                  <c:v>Forecast(Customer)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Result2'!$A$2:$A$26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'Forecast Result2'!$C$2:$C$26</c:f>
              <c:numCache>
                <c:formatCode>General</c:formatCode>
                <c:ptCount val="25"/>
                <c:pt idx="14">
                  <c:v>38</c:v>
                </c:pt>
                <c:pt idx="15">
                  <c:v>25.891813939968554</c:v>
                </c:pt>
                <c:pt idx="16">
                  <c:v>36.084205024797377</c:v>
                </c:pt>
                <c:pt idx="17">
                  <c:v>39.964427891774747</c:v>
                </c:pt>
                <c:pt idx="18">
                  <c:v>19.093179441955748</c:v>
                </c:pt>
                <c:pt idx="19">
                  <c:v>41.130523174896169</c:v>
                </c:pt>
                <c:pt idx="20">
                  <c:v>29.042169941833627</c:v>
                </c:pt>
                <c:pt idx="21">
                  <c:v>39.23456102666244</c:v>
                </c:pt>
                <c:pt idx="22">
                  <c:v>43.114783893639824</c:v>
                </c:pt>
                <c:pt idx="23">
                  <c:v>22.243535443820818</c:v>
                </c:pt>
                <c:pt idx="24">
                  <c:v>44.280879176761246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4-45F2-B112-AFAC9F149815}"/>
            </c:ext>
          </c:extLst>
        </c:ser>
        <c:ser>
          <c:idx val="2"/>
          <c:order val="2"/>
          <c:tx>
            <c:strRef>
              <c:f>'Forecast Result2'!$D$1</c:f>
              <c:strCache>
                <c:ptCount val="1"/>
                <c:pt idx="0">
                  <c:v>Lower Confidence Bound(Customer)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Result2'!$A$2:$A$26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'Forecast Result2'!$D$2:$D$26</c:f>
              <c:numCache>
                <c:formatCode>General</c:formatCode>
                <c:ptCount val="25"/>
                <c:pt idx="14" formatCode="0.00">
                  <c:v>38</c:v>
                </c:pt>
                <c:pt idx="15" formatCode="0.00">
                  <c:v>7.7694547695864991</c:v>
                </c:pt>
                <c:pt idx="16" formatCode="0.00">
                  <c:v>17.399701174281212</c:v>
                </c:pt>
                <c:pt idx="17" formatCode="0.00">
                  <c:v>20.729910440322218</c:v>
                </c:pt>
                <c:pt idx="18" formatCode="0.00">
                  <c:v>-0.68024947391441515</c:v>
                </c:pt>
                <c:pt idx="19" formatCode="0.00">
                  <c:v>20.828384630349394</c:v>
                </c:pt>
                <c:pt idx="20" formatCode="0.00">
                  <c:v>1.7799369937434122</c:v>
                </c:pt>
                <c:pt idx="21" formatCode="0.00">
                  <c:v>11.580399097454109</c:v>
                </c:pt>
                <c:pt idx="22" formatCode="0.00">
                  <c:v>15.071166471711351</c:v>
                </c:pt>
                <c:pt idx="23" formatCode="0.00">
                  <c:v>-6.1871771828015447</c:v>
                </c:pt>
                <c:pt idx="24" formatCode="0.00">
                  <c:v>15.465325114814767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44-45F2-B112-AFAC9F149815}"/>
            </c:ext>
          </c:extLst>
        </c:ser>
        <c:ser>
          <c:idx val="3"/>
          <c:order val="3"/>
          <c:tx>
            <c:strRef>
              <c:f>'Forecast Result2'!$E$1</c:f>
              <c:strCache>
                <c:ptCount val="1"/>
                <c:pt idx="0">
                  <c:v>Upper Confidence Bound(Customer)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Result2'!$A$2:$A$26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'Forecast Result2'!$E$2:$E$26</c:f>
              <c:numCache>
                <c:formatCode>General</c:formatCode>
                <c:ptCount val="25"/>
                <c:pt idx="14" formatCode="0.00">
                  <c:v>38</c:v>
                </c:pt>
                <c:pt idx="15" formatCode="0.00">
                  <c:v>44.014173110350612</c:v>
                </c:pt>
                <c:pt idx="16" formatCode="0.00">
                  <c:v>54.768708875313543</c:v>
                </c:pt>
                <c:pt idx="17" formatCode="0.00">
                  <c:v>59.19894534322728</c:v>
                </c:pt>
                <c:pt idx="18" formatCode="0.00">
                  <c:v>38.866608357825911</c:v>
                </c:pt>
                <c:pt idx="19" formatCode="0.00">
                  <c:v>61.432661719442947</c:v>
                </c:pt>
                <c:pt idx="20" formatCode="0.00">
                  <c:v>56.304402889923843</c:v>
                </c:pt>
                <c:pt idx="21" formatCode="0.00">
                  <c:v>66.888722955870776</c:v>
                </c:pt>
                <c:pt idx="22" formatCode="0.00">
                  <c:v>71.158401315568298</c:v>
                </c:pt>
                <c:pt idx="23" formatCode="0.00">
                  <c:v>50.674248070443184</c:v>
                </c:pt>
                <c:pt idx="24" formatCode="0.00">
                  <c:v>73.096433238707732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4-45F2-B112-AFAC9F149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84863"/>
        <c:axId val="1661962511"/>
      </c:lineChart>
      <c:catAx>
        <c:axId val="39708486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62511"/>
        <c:crosses val="autoZero"/>
        <c:auto val="1"/>
        <c:lblAlgn val="ctr"/>
        <c:lblOffset val="100"/>
        <c:noMultiLvlLbl val="0"/>
      </c:catAx>
      <c:valAx>
        <c:axId val="16619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8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'Forecst.Linear Function'!$C$4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'Forecst.Linear Function'!$A$5:$B$16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'Forecst.Linear Function'!$C$5:$C$16</c:f>
              <c:numCache>
                <c:formatCode>_-* #,##0_-;\-* #,##0_-;_-* "-"??_-;_-@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B-41E7-B0A5-E3DC26B49211}"/>
            </c:ext>
          </c:extLst>
        </c:ser>
        <c:ser>
          <c:idx val="1"/>
          <c:order val="1"/>
          <c:tx>
            <c:strRef>
              <c:f>'Forecst.Linear Function'!$D$4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'Forecst.Linear Function'!$A$5:$B$16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'Forecst.Linear Function'!$D$5:$D$16</c:f>
              <c:numCache>
                <c:formatCode>_-* #,##0_-;\-* #,##0_-;_-* "-"??_-;_-@</c:formatCode>
                <c:ptCount val="12"/>
                <c:pt idx="0">
                  <c:v>46076.923076923078</c:v>
                </c:pt>
                <c:pt idx="1">
                  <c:v>44608.391608391605</c:v>
                </c:pt>
                <c:pt idx="2">
                  <c:v>43139.860139860139</c:v>
                </c:pt>
                <c:pt idx="3">
                  <c:v>41671.328671328672</c:v>
                </c:pt>
                <c:pt idx="4">
                  <c:v>40202.797202797199</c:v>
                </c:pt>
                <c:pt idx="5">
                  <c:v>38734.265734265733</c:v>
                </c:pt>
                <c:pt idx="6">
                  <c:v>37265.734265734267</c:v>
                </c:pt>
                <c:pt idx="7">
                  <c:v>35797.202797202794</c:v>
                </c:pt>
                <c:pt idx="8">
                  <c:v>34328.671328671328</c:v>
                </c:pt>
                <c:pt idx="9">
                  <c:v>32860.139860139854</c:v>
                </c:pt>
                <c:pt idx="10">
                  <c:v>31391.608391608388</c:v>
                </c:pt>
                <c:pt idx="11">
                  <c:v>29923.076923076922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B-41E7-B0A5-E3DC26B49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214831"/>
        <c:axId val="1584887999"/>
      </c:lineChart>
      <c:catAx>
        <c:axId val="39021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87999"/>
        <c:crosses val="autoZero"/>
        <c:auto val="1"/>
        <c:lblAlgn val="ctr"/>
        <c:lblOffset val="100"/>
        <c:noMultiLvlLbl val="0"/>
      </c:catAx>
      <c:valAx>
        <c:axId val="15848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1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'Forecst.Linear Function'!$C$26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'Forecst.Linear Function'!$A$27:$B$41</c:f>
              <c:multiLvlStrCache>
                <c:ptCount val="15"/>
                <c:lvl>
                  <c:pt idx="0">
                    <c:v>Wk1</c:v>
                  </c:pt>
                  <c:pt idx="1">
                    <c:v>Wk2</c:v>
                  </c:pt>
                  <c:pt idx="2">
                    <c:v>Wk3</c:v>
                  </c:pt>
                  <c:pt idx="3">
                    <c:v>Wk4</c:v>
                  </c:pt>
                  <c:pt idx="4">
                    <c:v>Wk5</c:v>
                  </c:pt>
                  <c:pt idx="5">
                    <c:v>Wk6</c:v>
                  </c:pt>
                  <c:pt idx="6">
                    <c:v>Wk7</c:v>
                  </c:pt>
                  <c:pt idx="7">
                    <c:v>Wk8</c:v>
                  </c:pt>
                  <c:pt idx="8">
                    <c:v>Wk9</c:v>
                  </c:pt>
                  <c:pt idx="9">
                    <c:v>Wk10</c:v>
                  </c:pt>
                  <c:pt idx="10">
                    <c:v>Wk11</c:v>
                  </c:pt>
                  <c:pt idx="11">
                    <c:v>Wk12</c:v>
                  </c:pt>
                  <c:pt idx="12">
                    <c:v>Wk13</c:v>
                  </c:pt>
                  <c:pt idx="13">
                    <c:v>Wk14</c:v>
                  </c:pt>
                  <c:pt idx="14">
                    <c:v>Wk15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'Forecst.Linear Function'!$C$27:$C$41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2-4F6C-B910-D0903CE40EDA}"/>
            </c:ext>
          </c:extLst>
        </c:ser>
        <c:ser>
          <c:idx val="1"/>
          <c:order val="1"/>
          <c:tx>
            <c:strRef>
              <c:f>'Forecst.Linear Function'!$D$26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'Forecst.Linear Function'!$A$27:$B$41</c:f>
              <c:multiLvlStrCache>
                <c:ptCount val="15"/>
                <c:lvl>
                  <c:pt idx="0">
                    <c:v>Wk1</c:v>
                  </c:pt>
                  <c:pt idx="1">
                    <c:v>Wk2</c:v>
                  </c:pt>
                  <c:pt idx="2">
                    <c:v>Wk3</c:v>
                  </c:pt>
                  <c:pt idx="3">
                    <c:v>Wk4</c:v>
                  </c:pt>
                  <c:pt idx="4">
                    <c:v>Wk5</c:v>
                  </c:pt>
                  <c:pt idx="5">
                    <c:v>Wk6</c:v>
                  </c:pt>
                  <c:pt idx="6">
                    <c:v>Wk7</c:v>
                  </c:pt>
                  <c:pt idx="7">
                    <c:v>Wk8</c:v>
                  </c:pt>
                  <c:pt idx="8">
                    <c:v>Wk9</c:v>
                  </c:pt>
                  <c:pt idx="9">
                    <c:v>Wk10</c:v>
                  </c:pt>
                  <c:pt idx="10">
                    <c:v>Wk11</c:v>
                  </c:pt>
                  <c:pt idx="11">
                    <c:v>Wk12</c:v>
                  </c:pt>
                  <c:pt idx="12">
                    <c:v>Wk13</c:v>
                  </c:pt>
                  <c:pt idx="13">
                    <c:v>Wk14</c:v>
                  </c:pt>
                  <c:pt idx="14">
                    <c:v>Wk15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'Forecst.Linear Function'!$D$27:$D$41</c:f>
              <c:numCache>
                <c:formatCode>General</c:formatCode>
                <c:ptCount val="15"/>
                <c:pt idx="0">
                  <c:v>23.225000000000001</c:v>
                </c:pt>
                <c:pt idx="1">
                  <c:v>23.478571428571428</c:v>
                </c:pt>
                <c:pt idx="2">
                  <c:v>23.732142857142858</c:v>
                </c:pt>
                <c:pt idx="3">
                  <c:v>23.985714285714288</c:v>
                </c:pt>
                <c:pt idx="4">
                  <c:v>24.239285714285714</c:v>
                </c:pt>
                <c:pt idx="5">
                  <c:v>24.492857142857144</c:v>
                </c:pt>
                <c:pt idx="6">
                  <c:v>24.74642857142857</c:v>
                </c:pt>
                <c:pt idx="7">
                  <c:v>25</c:v>
                </c:pt>
                <c:pt idx="8">
                  <c:v>25.25357142857143</c:v>
                </c:pt>
                <c:pt idx="9">
                  <c:v>25.507142857142856</c:v>
                </c:pt>
                <c:pt idx="10">
                  <c:v>25.760714285714286</c:v>
                </c:pt>
                <c:pt idx="11">
                  <c:v>26.014285714285712</c:v>
                </c:pt>
                <c:pt idx="12">
                  <c:v>26.267857142857142</c:v>
                </c:pt>
                <c:pt idx="13">
                  <c:v>26.521428571428572</c:v>
                </c:pt>
                <c:pt idx="14">
                  <c:v>26.774999999999999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2-4F6C-B910-D0903CE4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50575"/>
        <c:axId val="2001531967"/>
      </c:lineChart>
      <c:catAx>
        <c:axId val="40925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31967"/>
        <c:crosses val="autoZero"/>
        <c:auto val="1"/>
        <c:lblAlgn val="ctr"/>
        <c:lblOffset val="100"/>
        <c:noMultiLvlLbl val="0"/>
      </c:catAx>
      <c:valAx>
        <c:axId val="20015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5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1-MONTH</a:t>
            </a:r>
            <a:r>
              <a:rPr lang="en-GB" baseline="0"/>
              <a:t> SALES FORECAST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Approach'!$B$4</c:f>
              <c:strCache>
                <c:ptCount val="1"/>
                <c:pt idx="0">
                  <c:v>2021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'Naive Approach'!$A$5:$A$16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'Naive Approach'!$B$5:$B$16</c:f>
              <c:numCache>
                <c:formatCode>_(* #,##0.00_);_(* \(#,##0.00\);_(* "-"??_);_(@_)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5-46FC-BBAD-9CDCDF95B010}"/>
            </c:ext>
          </c:extLst>
        </c:ser>
        <c:ser>
          <c:idx val="1"/>
          <c:order val="1"/>
          <c:tx>
            <c:strRef>
              <c:f>'Naive Approach'!$C$4</c:f>
              <c:strCache>
                <c:ptCount val="1"/>
                <c:pt idx="0">
                  <c:v>FORCEAST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'Naive Approach'!$A$5:$A$16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'Naive Approach'!$C$5:$C$16</c:f>
              <c:numCache>
                <c:formatCode>_-* #,##0_-;\-* #,##0_-;_-* "-"??_-;_-@</c:formatCode>
                <c:ptCount val="12"/>
                <c:pt idx="1">
                  <c:v>34000</c:v>
                </c:pt>
                <c:pt idx="2">
                  <c:v>37000</c:v>
                </c:pt>
                <c:pt idx="3">
                  <c:v>44000</c:v>
                </c:pt>
                <c:pt idx="4">
                  <c:v>47000</c:v>
                </c:pt>
                <c:pt idx="5">
                  <c:v>48000</c:v>
                </c:pt>
                <c:pt idx="6">
                  <c:v>48000</c:v>
                </c:pt>
                <c:pt idx="7">
                  <c:v>46000</c:v>
                </c:pt>
                <c:pt idx="8">
                  <c:v>43000</c:v>
                </c:pt>
                <c:pt idx="9">
                  <c:v>32000</c:v>
                </c:pt>
                <c:pt idx="10">
                  <c:v>27000</c:v>
                </c:pt>
                <c:pt idx="11">
                  <c:v>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5-46FC-BBAD-9CDCDF95B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2448"/>
        <c:axId val="2110882320"/>
      </c:lineChart>
      <c:catAx>
        <c:axId val="1910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2320"/>
        <c:crosses val="autoZero"/>
        <c:auto val="1"/>
        <c:lblAlgn val="ctr"/>
        <c:lblOffset val="100"/>
        <c:noMultiLvlLbl val="0"/>
      </c:catAx>
      <c:valAx>
        <c:axId val="21108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'Forecst.Linear Function'!$C$4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'Forecst.Linear Function'!$C$5:$C$17</c:f>
              <c:numCache>
                <c:formatCode>_-* #,##0_-;\-* #,##0_-;_-* "-"??_-;_-@</c:formatCode>
                <c:ptCount val="13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0-4E08-83F4-F4A05E1A5E2F}"/>
            </c:ext>
          </c:extLst>
        </c:ser>
        <c:ser>
          <c:idx val="1"/>
          <c:order val="1"/>
          <c:tx>
            <c:strRef>
              <c:f>'Forecst.Linear Function'!$D$4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'Forecst.Linear Function'!$D$5:$D$16</c:f>
              <c:numCache>
                <c:formatCode>_-* #,##0_-;\-* #,##0_-;_-* "-"??_-;_-@</c:formatCode>
                <c:ptCount val="12"/>
                <c:pt idx="0">
                  <c:v>46076.923076923078</c:v>
                </c:pt>
                <c:pt idx="1">
                  <c:v>44608.391608391605</c:v>
                </c:pt>
                <c:pt idx="2">
                  <c:v>43139.860139860139</c:v>
                </c:pt>
                <c:pt idx="3">
                  <c:v>41671.328671328672</c:v>
                </c:pt>
                <c:pt idx="4">
                  <c:v>40202.797202797199</c:v>
                </c:pt>
                <c:pt idx="5">
                  <c:v>38734.265734265733</c:v>
                </c:pt>
                <c:pt idx="6">
                  <c:v>37265.734265734267</c:v>
                </c:pt>
                <c:pt idx="7">
                  <c:v>35797.202797202794</c:v>
                </c:pt>
                <c:pt idx="8">
                  <c:v>34328.671328671328</c:v>
                </c:pt>
                <c:pt idx="9">
                  <c:v>32860.139860139854</c:v>
                </c:pt>
                <c:pt idx="10">
                  <c:v>31391.608391608388</c:v>
                </c:pt>
                <c:pt idx="11">
                  <c:v>29923.076923076922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0-4E08-83F4-F4A05E1A5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88447"/>
        <c:axId val="2076611359"/>
      </c:lineChart>
      <c:catAx>
        <c:axId val="41738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11359"/>
        <c:crosses val="autoZero"/>
        <c:auto val="1"/>
        <c:lblAlgn val="ctr"/>
        <c:lblOffset val="100"/>
        <c:noMultiLvlLbl val="0"/>
      </c:catAx>
      <c:valAx>
        <c:axId val="20766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8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'Forecst.Linear Function'!$C$26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'Forecst.Linear Function'!$C$27:$C$41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E-406B-8929-2C52FBDAEB6A}"/>
            </c:ext>
          </c:extLst>
        </c:ser>
        <c:ser>
          <c:idx val="1"/>
          <c:order val="1"/>
          <c:tx>
            <c:strRef>
              <c:f>'Forecst.Linear Function'!$D$26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'Forecst.Linear Function'!$D$27:$D$41</c:f>
              <c:numCache>
                <c:formatCode>General</c:formatCode>
                <c:ptCount val="15"/>
                <c:pt idx="0">
                  <c:v>23.225000000000001</c:v>
                </c:pt>
                <c:pt idx="1">
                  <c:v>23.478571428571428</c:v>
                </c:pt>
                <c:pt idx="2">
                  <c:v>23.732142857142858</c:v>
                </c:pt>
                <c:pt idx="3">
                  <c:v>23.985714285714288</c:v>
                </c:pt>
                <c:pt idx="4">
                  <c:v>24.239285714285714</c:v>
                </c:pt>
                <c:pt idx="5">
                  <c:v>24.492857142857144</c:v>
                </c:pt>
                <c:pt idx="6">
                  <c:v>24.74642857142857</c:v>
                </c:pt>
                <c:pt idx="7">
                  <c:v>25</c:v>
                </c:pt>
                <c:pt idx="8">
                  <c:v>25.25357142857143</c:v>
                </c:pt>
                <c:pt idx="9">
                  <c:v>25.507142857142856</c:v>
                </c:pt>
                <c:pt idx="10">
                  <c:v>25.760714285714286</c:v>
                </c:pt>
                <c:pt idx="11">
                  <c:v>26.014285714285712</c:v>
                </c:pt>
                <c:pt idx="12">
                  <c:v>26.267857142857142</c:v>
                </c:pt>
                <c:pt idx="13">
                  <c:v>26.521428571428572</c:v>
                </c:pt>
                <c:pt idx="14">
                  <c:v>26.774999999999999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E-406B-8929-2C52FBDAE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94655"/>
        <c:axId val="1662754559"/>
      </c:lineChart>
      <c:catAx>
        <c:axId val="40929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54559"/>
        <c:crosses val="autoZero"/>
        <c:auto val="1"/>
        <c:lblAlgn val="ctr"/>
        <c:lblOffset val="100"/>
        <c:noMultiLvlLbl val="0"/>
      </c:catAx>
      <c:valAx>
        <c:axId val="16627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3-MONTHLY</a:t>
            </a:r>
            <a:r>
              <a:rPr lang="en-GB" baseline="0"/>
              <a:t> CUSTOMER ENGAGEMENT FORECAST</a:t>
            </a:r>
            <a:endParaRPr lang="en-GB"/>
          </a:p>
        </c:rich>
      </c:tx>
      <c:layout>
        <c:manualLayout>
          <c:xMode val="edge"/>
          <c:yMode val="edge"/>
          <c:x val="0.13472222222222222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Average'!$B$24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'Moving Average'!$A$25:$A$39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'Moving Average'!$B$25:$B$39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B-4D99-94EB-4115B12C747D}"/>
            </c:ext>
          </c:extLst>
        </c:ser>
        <c:ser>
          <c:idx val="1"/>
          <c:order val="1"/>
          <c:tx>
            <c:strRef>
              <c:f>'Moving Average'!$C$24</c:f>
              <c:strCache>
                <c:ptCount val="1"/>
                <c:pt idx="0">
                  <c:v>FORCEAST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'Moving Average'!$A$25:$A$39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'Moving Average'!$C$25:$C$39</c:f>
              <c:numCache>
                <c:formatCode>General</c:formatCode>
                <c:ptCount val="15"/>
                <c:pt idx="3">
                  <c:v>26.666666666666668</c:v>
                </c:pt>
                <c:pt idx="4">
                  <c:v>26</c:v>
                </c:pt>
                <c:pt idx="5">
                  <c:v>19.666666666666668</c:v>
                </c:pt>
                <c:pt idx="6">
                  <c:v>20.333333333333332</c:v>
                </c:pt>
                <c:pt idx="7">
                  <c:v>25</c:v>
                </c:pt>
                <c:pt idx="8">
                  <c:v>33</c:v>
                </c:pt>
                <c:pt idx="9">
                  <c:v>27</c:v>
                </c:pt>
                <c:pt idx="10">
                  <c:v>24</c:v>
                </c:pt>
                <c:pt idx="11">
                  <c:v>18.666666666666668</c:v>
                </c:pt>
                <c:pt idx="12">
                  <c:v>23.666666666666668</c:v>
                </c:pt>
                <c:pt idx="13">
                  <c:v>27.666666666666668</c:v>
                </c:pt>
                <c:pt idx="14">
                  <c:v>24.666666666666668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B-4D99-94EB-4115B12C7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48224"/>
        <c:axId val="2107526560"/>
      </c:lineChart>
      <c:catAx>
        <c:axId val="1959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26560"/>
        <c:crosses val="autoZero"/>
        <c:auto val="1"/>
        <c:lblAlgn val="ctr"/>
        <c:lblOffset val="100"/>
        <c:noMultiLvlLbl val="0"/>
      </c:catAx>
      <c:valAx>
        <c:axId val="21075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1-MONTHLY</a:t>
            </a:r>
            <a:r>
              <a:rPr lang="en-GB" baseline="0"/>
              <a:t> CUSTOMER ENAGEMENT FORECAST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Approach'!$B$23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'Naive Approach'!$A$24:$A$38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'Naive Approach'!$B$24:$B$38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9-4C6B-B75F-C82D515EC203}"/>
            </c:ext>
          </c:extLst>
        </c:ser>
        <c:ser>
          <c:idx val="1"/>
          <c:order val="1"/>
          <c:tx>
            <c:strRef>
              <c:f>'Naive Approach'!$C$23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'Naive Approach'!$A$24:$A$38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'Naive Approach'!$C$24:$C$38</c:f>
              <c:numCache>
                <c:formatCode>General</c:formatCode>
                <c:ptCount val="15"/>
                <c:pt idx="1">
                  <c:v>18</c:v>
                </c:pt>
                <c:pt idx="2">
                  <c:v>31</c:v>
                </c:pt>
                <c:pt idx="3">
                  <c:v>31</c:v>
                </c:pt>
                <c:pt idx="4">
                  <c:v>16</c:v>
                </c:pt>
                <c:pt idx="5">
                  <c:v>12</c:v>
                </c:pt>
                <c:pt idx="6">
                  <c:v>33</c:v>
                </c:pt>
                <c:pt idx="7">
                  <c:v>30</c:v>
                </c:pt>
                <c:pt idx="8">
                  <c:v>36</c:v>
                </c:pt>
                <c:pt idx="9">
                  <c:v>15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33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9-4C6B-B75F-C82D515E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5248"/>
        <c:axId val="152921632"/>
      </c:lineChart>
      <c:catAx>
        <c:axId val="1960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1632"/>
        <c:crosses val="autoZero"/>
        <c:auto val="1"/>
        <c:lblAlgn val="ctr"/>
        <c:lblOffset val="100"/>
        <c:noMultiLvlLbl val="0"/>
      </c:catAx>
      <c:valAx>
        <c:axId val="1529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Smoothing'!$A$5:$A$16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'Exponential Smoothing'!$B$5:$B$16</c:f>
              <c:numCache>
                <c:formatCode>_(* #,##0.00_);_(* \(#,##0.00\);_(* "-"??_);_(@_)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1-4830-88A9-A1F286664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50768"/>
        <c:axId val="2117121456"/>
      </c:lineChart>
      <c:catAx>
        <c:axId val="1960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21456"/>
        <c:crosses val="autoZero"/>
        <c:auto val="1"/>
        <c:lblAlgn val="ctr"/>
        <c:lblOffset val="100"/>
        <c:noMultiLvlLbl val="0"/>
      </c:catAx>
      <c:valAx>
        <c:axId val="21171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Smoothing'!$B$24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Smoothing'!$A$25:$A$39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'Exponential Smoothing'!$B$25:$B$39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10-81CB-399BCD53B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7104"/>
        <c:axId val="2117121936"/>
      </c:lineChart>
      <c:catAx>
        <c:axId val="1960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21936"/>
        <c:crosses val="autoZero"/>
        <c:auto val="1"/>
        <c:lblAlgn val="ctr"/>
        <c:lblOffset val="100"/>
        <c:noMultiLvlLbl val="0"/>
      </c:catAx>
      <c:valAx>
        <c:axId val="21171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Smoothing'!$B$5:$B$16</c:f>
              <c:numCache>
                <c:formatCode>_(* #,##0.00_);_(* \(#,##0.00\);_(* "-"??_);_(@_)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2-4CEF-A1BD-29522014AB58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Smoothing'!$C$5:$C$16</c:f>
              <c:numCache>
                <c:formatCode>_(* #,##0.00_);_(* \(#,##0.00\);_(* "-"??_);_(@_)</c:formatCode>
                <c:ptCount val="12"/>
                <c:pt idx="0" formatCode="General">
                  <c:v>#N/A</c:v>
                </c:pt>
                <c:pt idx="1">
                  <c:v>34000</c:v>
                </c:pt>
                <c:pt idx="2" formatCode="General">
                  <c:v>36100</c:v>
                </c:pt>
                <c:pt idx="3" formatCode="General">
                  <c:v>41630</c:v>
                </c:pt>
                <c:pt idx="4" formatCode="General">
                  <c:v>45389</c:v>
                </c:pt>
                <c:pt idx="5" formatCode="General">
                  <c:v>47216.7</c:v>
                </c:pt>
                <c:pt idx="6" formatCode="General">
                  <c:v>47765.009999999995</c:v>
                </c:pt>
                <c:pt idx="7" formatCode="General">
                  <c:v>46529.502999999997</c:v>
                </c:pt>
                <c:pt idx="8" formatCode="General">
                  <c:v>44058.850899999998</c:v>
                </c:pt>
                <c:pt idx="9" formatCode="General">
                  <c:v>35617.655270000003</c:v>
                </c:pt>
                <c:pt idx="10" formatCode="General">
                  <c:v>29585.296581000002</c:v>
                </c:pt>
                <c:pt idx="11" formatCode="General">
                  <c:v>27075.588974300001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2-4CEF-A1BD-29522014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862032"/>
        <c:axId val="191090080"/>
      </c:lineChart>
      <c:catAx>
        <c:axId val="33186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090080"/>
        <c:crosses val="autoZero"/>
        <c:auto val="1"/>
        <c:lblAlgn val="ctr"/>
        <c:lblOffset val="100"/>
        <c:noMultiLvlLbl val="0"/>
      </c:catAx>
      <c:valAx>
        <c:axId val="19109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31862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Smoothing'!$B$25:$B$39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0-47A3-8363-4A3B79FD4FEB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Smoothing'!$C$25:$C$39</c:f>
              <c:numCache>
                <c:formatCode>General</c:formatCode>
                <c:ptCount val="15"/>
                <c:pt idx="0">
                  <c:v>#N/A</c:v>
                </c:pt>
                <c:pt idx="1">
                  <c:v>18</c:v>
                </c:pt>
                <c:pt idx="2">
                  <c:v>27.099999999999998</c:v>
                </c:pt>
                <c:pt idx="3">
                  <c:v>29.83</c:v>
                </c:pt>
                <c:pt idx="4">
                  <c:v>20.149000000000001</c:v>
                </c:pt>
                <c:pt idx="5">
                  <c:v>14.444699999999997</c:v>
                </c:pt>
                <c:pt idx="6">
                  <c:v>27.433409999999995</c:v>
                </c:pt>
                <c:pt idx="7">
                  <c:v>29.230022999999996</c:v>
                </c:pt>
                <c:pt idx="8">
                  <c:v>33.969006899999997</c:v>
                </c:pt>
                <c:pt idx="9">
                  <c:v>20.69070207</c:v>
                </c:pt>
                <c:pt idx="10">
                  <c:v>20.907210620999997</c:v>
                </c:pt>
                <c:pt idx="11">
                  <c:v>20.272163186299998</c:v>
                </c:pt>
                <c:pt idx="12">
                  <c:v>27.08164895589</c:v>
                </c:pt>
                <c:pt idx="13">
                  <c:v>31.224494686766995</c:v>
                </c:pt>
                <c:pt idx="14">
                  <c:v>17.067348406030099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0-47A3-8363-4A3B79FD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1792"/>
        <c:axId val="1971850576"/>
      </c:lineChart>
      <c:catAx>
        <c:axId val="14006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1850576"/>
        <c:crosses val="autoZero"/>
        <c:auto val="1"/>
        <c:lblAlgn val="ctr"/>
        <c:lblOffset val="100"/>
        <c:noMultiLvlLbl val="0"/>
      </c:catAx>
      <c:valAx>
        <c:axId val="197185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61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Smoothing'!$B$25:$B$39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056-BFC8-98189940E052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Smoothing'!$C$25:$C$39</c:f>
              <c:numCache>
                <c:formatCode>General</c:formatCode>
                <c:ptCount val="15"/>
                <c:pt idx="0">
                  <c:v>#N/A</c:v>
                </c:pt>
                <c:pt idx="1">
                  <c:v>18</c:v>
                </c:pt>
                <c:pt idx="2">
                  <c:v>27.099999999999998</c:v>
                </c:pt>
                <c:pt idx="3">
                  <c:v>29.83</c:v>
                </c:pt>
                <c:pt idx="4">
                  <c:v>20.149000000000001</c:v>
                </c:pt>
                <c:pt idx="5">
                  <c:v>14.444699999999997</c:v>
                </c:pt>
                <c:pt idx="6">
                  <c:v>27.433409999999995</c:v>
                </c:pt>
                <c:pt idx="7">
                  <c:v>29.230022999999996</c:v>
                </c:pt>
                <c:pt idx="8">
                  <c:v>33.969006899999997</c:v>
                </c:pt>
                <c:pt idx="9">
                  <c:v>20.69070207</c:v>
                </c:pt>
                <c:pt idx="10">
                  <c:v>20.907210620999997</c:v>
                </c:pt>
                <c:pt idx="11">
                  <c:v>20.272163186299998</c:v>
                </c:pt>
                <c:pt idx="12">
                  <c:v>27.08164895589</c:v>
                </c:pt>
                <c:pt idx="13">
                  <c:v>31.224494686766995</c:v>
                </c:pt>
                <c:pt idx="14">
                  <c:v>17.067348406030099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D-4056-BFC8-98189940E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8240"/>
        <c:axId val="325366992"/>
      </c:lineChart>
      <c:catAx>
        <c:axId val="14008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325366992"/>
        <c:crosses val="autoZero"/>
        <c:auto val="1"/>
        <c:lblAlgn val="ctr"/>
        <c:lblOffset val="100"/>
        <c:noMultiLvlLbl val="0"/>
      </c:catAx>
      <c:valAx>
        <c:axId val="32536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88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2</xdr:row>
      <xdr:rowOff>121920</xdr:rowOff>
    </xdr:from>
    <xdr:to>
      <xdr:col>20</xdr:col>
      <xdr:colOff>30480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59A51-8F29-9EC5-4084-23F4B067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83820</xdr:colOff>
      <xdr:row>2</xdr:row>
      <xdr:rowOff>114300</xdr:rowOff>
    </xdr:from>
    <xdr:to>
      <xdr:col>26</xdr:col>
      <xdr:colOff>670560</xdr:colOff>
      <xdr:row>15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A13EB0-A883-45AC-AEB6-E08C6ABE9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137160</xdr:colOff>
      <xdr:row>34</xdr:row>
      <xdr:rowOff>152400</xdr:rowOff>
    </xdr:from>
    <xdr:to>
      <xdr:col>12</xdr:col>
      <xdr:colOff>1310640</xdr:colOff>
      <xdr:row>51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79F810-B467-DB6C-34BB-E3F83B653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20</xdr:col>
      <xdr:colOff>243840</xdr:colOff>
      <xdr:row>50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D4B0A8-9466-41CE-A6FE-79C8A4036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137160</xdr:colOff>
      <xdr:row>2</xdr:row>
      <xdr:rowOff>83820</xdr:rowOff>
    </xdr:from>
    <xdr:to>
      <xdr:col>28</xdr:col>
      <xdr:colOff>350520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D48DA-8E52-30D9-885E-E90A19EB3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198120</xdr:colOff>
      <xdr:row>22</xdr:row>
      <xdr:rowOff>60960</xdr:rowOff>
    </xdr:from>
    <xdr:to>
      <xdr:col>29</xdr:col>
      <xdr:colOff>609600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339AF-1A57-5998-EC30-454E065A2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91440</xdr:colOff>
      <xdr:row>2</xdr:row>
      <xdr:rowOff>53340</xdr:rowOff>
    </xdr:from>
    <xdr:to>
      <xdr:col>22</xdr:col>
      <xdr:colOff>53340</xdr:colOff>
      <xdr:row>12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7C4A21-CA65-2E10-5F50-D6F80CC40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495300</xdr:colOff>
      <xdr:row>22</xdr:row>
      <xdr:rowOff>68580</xdr:rowOff>
    </xdr:from>
    <xdr:to>
      <xdr:col>21</xdr:col>
      <xdr:colOff>457200</xdr:colOff>
      <xdr:row>32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9501F1-2F09-9CA2-6A52-7EE11019C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167640</xdr:colOff>
      <xdr:row>33</xdr:row>
      <xdr:rowOff>114300</xdr:rowOff>
    </xdr:from>
    <xdr:to>
      <xdr:col>14</xdr:col>
      <xdr:colOff>373380</xdr:colOff>
      <xdr:row>43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CBCBA2-9057-B75F-27B8-7AE5C58DA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883920</xdr:colOff>
      <xdr:row>3</xdr:row>
      <xdr:rowOff>76200</xdr:rowOff>
    </xdr:from>
    <xdr:to>
      <xdr:col>33</xdr:col>
      <xdr:colOff>266700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B1235-3DDB-A975-7416-8C3C530DA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952500</xdr:colOff>
      <xdr:row>22</xdr:row>
      <xdr:rowOff>114300</xdr:rowOff>
    </xdr:from>
    <xdr:to>
      <xdr:col>32</xdr:col>
      <xdr:colOff>655320</xdr:colOff>
      <xdr:row>34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096079-7F58-6BE9-9C7B-E53B82F1A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220980</xdr:colOff>
      <xdr:row>3</xdr:row>
      <xdr:rowOff>30480</xdr:rowOff>
    </xdr:from>
    <xdr:to>
      <xdr:col>28</xdr:col>
      <xdr:colOff>822960</xdr:colOff>
      <xdr:row>15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1708FC-AFA6-43CD-A729-E0B78467B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53340</xdr:colOff>
      <xdr:row>22</xdr:row>
      <xdr:rowOff>160020</xdr:rowOff>
    </xdr:from>
    <xdr:to>
      <xdr:col>28</xdr:col>
      <xdr:colOff>822960</xdr:colOff>
      <xdr:row>34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DFE95C-3C25-5074-B3B9-F61F7DE10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106680</xdr:colOff>
      <xdr:row>3</xdr:row>
      <xdr:rowOff>114300</xdr:rowOff>
    </xdr:from>
    <xdr:to>
      <xdr:col>23</xdr:col>
      <xdr:colOff>15240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11631-631F-EB42-BC86-A7AEF3EA3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556260</xdr:colOff>
      <xdr:row>35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8B1E04-7B85-4A8C-BAAA-94A76350D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11</xdr:row>
      <xdr:rowOff>53340</xdr:rowOff>
    </xdr:from>
    <xdr:to>
      <xdr:col>17</xdr:col>
      <xdr:colOff>550545</xdr:colOff>
      <xdr:row>31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54D80-0CCE-E945-CB3B-EA95CADAC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68580</xdr:rowOff>
    </xdr:from>
    <xdr:to>
      <xdr:col>18</xdr:col>
      <xdr:colOff>398145</xdr:colOff>
      <xdr:row>33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B114D-1A85-8F1F-A470-C99E11DA7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426720</xdr:colOff>
      <xdr:row>2</xdr:row>
      <xdr:rowOff>91440</xdr:rowOff>
    </xdr:from>
    <xdr:to>
      <xdr:col>26</xdr:col>
      <xdr:colOff>838200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A6249-83B8-9C38-8063-0A1B24848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167640</xdr:colOff>
      <xdr:row>24</xdr:row>
      <xdr:rowOff>137160</xdr:rowOff>
    </xdr:from>
    <xdr:to>
      <xdr:col>23</xdr:col>
      <xdr:colOff>579120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CF872-A2F2-5029-DF01-18679172D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312420</xdr:colOff>
      <xdr:row>3</xdr:row>
      <xdr:rowOff>121920</xdr:rowOff>
    </xdr:from>
    <xdr:to>
      <xdr:col>20</xdr:col>
      <xdr:colOff>129540</xdr:colOff>
      <xdr:row>19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90A94-2C2C-ED77-2119-62C09D038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487680</xdr:colOff>
      <xdr:row>41</xdr:row>
      <xdr:rowOff>83820</xdr:rowOff>
    </xdr:from>
    <xdr:to>
      <xdr:col>19</xdr:col>
      <xdr:colOff>304800</xdr:colOff>
      <xdr:row>57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B5AB74-2D10-1F2A-F0F9-359D5B558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B9C60A-4815-419A-B078-45C7582C0BBD}" name="Table1" displayName="Table1" ref="A1:E16" totalsRowShown="0">
  <autoFilter ref="A1:E16" xr:uid="{71B9C60A-4815-419A-B078-45C7582C0BBD}"/>
  <tableColumns count="5">
    <tableColumn id="1" xr3:uid="{F0AC8827-1360-4C66-A91F-CB058DB5D7CE}" name="Periods"/>
    <tableColumn id="2" xr3:uid="{ED8CBDE6-C61F-45DC-BAF5-E8062BBD0124}" name="Sales"/>
    <tableColumn id="3" xr3:uid="{4EE3279F-EE37-4D0E-978D-6E1BBFF8C14B}" name="Forecast(Sales)" dataDxfId="6"/>
    <tableColumn id="4" xr3:uid="{39E1ECD2-3391-43B8-A05C-9A4E5683417E}" name="Lower Confidence Bound(Sales)" dataDxfId="5"/>
    <tableColumn id="5" xr3:uid="{8990F0A5-DC7C-4AA7-8AF1-2AD644CF270D}" name="Upper Confidence Bound(Sales)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D8FE8C-6FF4-468D-A13C-5D84D6F62597}" name="Table2" displayName="Table2" ref="G1:H8" totalsRowShown="0">
  <autoFilter ref="G1:H8" xr:uid="{7AD8FE8C-6FF4-468D-A13C-5D84D6F62597}"/>
  <tableColumns count="2">
    <tableColumn id="1" xr3:uid="{57D40E89-1951-4558-9E65-30F82C209A9B}" name="Statistic"/>
    <tableColumn id="2" xr3:uid="{7988D20A-6BED-4F7B-A24D-C527FA454B20}" name="Valu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F95504-CA01-4B1D-B0B0-72D4F7EBE9FB}" name="Table3" displayName="Table3" ref="A1:E26" totalsRowShown="0">
  <autoFilter ref="A1:E26" xr:uid="{34F95504-CA01-4B1D-B0B0-72D4F7EBE9FB}"/>
  <tableColumns count="5">
    <tableColumn id="1" xr3:uid="{A182E6B5-90A7-43E6-93FE-0D193E8944E9}" name="Periods"/>
    <tableColumn id="2" xr3:uid="{59F2DDED-E27B-4E15-AA2A-41E6D5ACB9A6}" name="Customer"/>
    <tableColumn id="3" xr3:uid="{FB2E2557-69FF-45A5-885B-28AF0159B3C6}" name="Forecast(Customer)">
      <calculatedColumnFormula>_xlfn.FORECAST.ETS(A2,$B$2:$B$16,$A$2:$A$16,1,1)</calculatedColumnFormula>
    </tableColumn>
    <tableColumn id="4" xr3:uid="{5272DC25-B2AB-4610-BA14-26F2999B0808}" name="Lower Confidence Bound(Customer)" dataDxfId="2">
      <calculatedColumnFormula>C2-_xlfn.FORECAST.ETS.CONFINT(A2,$B$2:$B$16,$A$2:$A$16,0.95,1,1)</calculatedColumnFormula>
    </tableColumn>
    <tableColumn id="5" xr3:uid="{C0B2CB0E-816E-4FD9-9AAC-C0C84BF0C3EC}" name="Upper Confidence Bound(Customer)" dataDxfId="1">
      <calculatedColumnFormula>C2+_xlfn.FORECAST.ETS.CONFINT(A2,$B$2:$B$16,$A$2:$A$16,0.95,1,1)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518474-F2D6-4327-A0BE-492440930D25}" name="Table4" displayName="Table4" ref="G1:H8" totalsRowShown="0">
  <autoFilter ref="G1:H8" xr:uid="{62518474-F2D6-4327-A0BE-492440930D25}"/>
  <tableColumns count="2">
    <tableColumn id="1" xr3:uid="{95385770-E9E7-4A57-A441-9152C55F3095}" name="Statistic"/>
    <tableColumn id="2" xr3:uid="{72792E6C-65A7-435F-9C80-43F1022AF1A7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5" workbookViewId="0">
      <selection activeCell="F39" sqref="F39"/>
    </sheetView>
  </sheetViews>
  <sheetFormatPr defaultColWidth="14.44140625" defaultRowHeight="15" customHeight="1" x14ac:dyDescent="0.3"/>
  <cols>
    <col min="1" max="1" width="13" customWidth="1"/>
    <col min="2" max="2" width="11.44140625" customWidth="1"/>
    <col min="3" max="3" width="14.5546875" customWidth="1"/>
    <col min="4" max="4" width="18" customWidth="1"/>
    <col min="5" max="5" width="15.77734375" customWidth="1"/>
    <col min="6" max="6" width="23" customWidth="1"/>
    <col min="7" max="7" width="32" customWidth="1"/>
    <col min="8" max="8" width="8.6640625" customWidth="1"/>
    <col min="9" max="9" width="14.109375" customWidth="1"/>
    <col min="10" max="10" width="11.109375" customWidth="1"/>
    <col min="11" max="11" width="16.6640625" customWidth="1"/>
    <col min="12" max="12" width="20.21875" bestFit="1" customWidth="1"/>
    <col min="13" max="26" width="8.6640625" customWidth="1"/>
  </cols>
  <sheetData>
    <row r="1" spans="1:26" ht="14.2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>
        <v>2021</v>
      </c>
      <c r="E3" t="s">
        <v>42</v>
      </c>
      <c r="F3" t="s">
        <v>43</v>
      </c>
    </row>
    <row r="4" spans="1:26" ht="14.25" customHeight="1" x14ac:dyDescent="0.3">
      <c r="A4" s="3" t="s">
        <v>2</v>
      </c>
      <c r="B4" s="16" t="s">
        <v>3</v>
      </c>
      <c r="C4" s="21" t="s">
        <v>41</v>
      </c>
      <c r="D4" s="19" t="s">
        <v>44</v>
      </c>
      <c r="E4" s="19" t="s">
        <v>45</v>
      </c>
      <c r="F4" s="25" t="s">
        <v>46</v>
      </c>
      <c r="G4" s="19" t="s">
        <v>50</v>
      </c>
    </row>
    <row r="5" spans="1:26" ht="14.25" customHeight="1" x14ac:dyDescent="0.3">
      <c r="A5" s="4" t="s">
        <v>4</v>
      </c>
      <c r="B5" s="36">
        <v>34000</v>
      </c>
      <c r="C5" s="19"/>
      <c r="D5" s="19"/>
      <c r="E5" s="20"/>
      <c r="F5" s="19"/>
      <c r="G5" s="26"/>
      <c r="J5" s="8"/>
      <c r="K5" s="6" t="s">
        <v>52</v>
      </c>
    </row>
    <row r="6" spans="1:26" ht="14.25" customHeight="1" x14ac:dyDescent="0.3">
      <c r="A6" s="4" t="s">
        <v>5</v>
      </c>
      <c r="B6" s="36">
        <v>37000</v>
      </c>
      <c r="C6" s="20">
        <f>B5</f>
        <v>34000</v>
      </c>
      <c r="D6" s="20">
        <f>B6-C6</f>
        <v>3000</v>
      </c>
      <c r="E6" s="20">
        <f>ABS(D6)</f>
        <v>3000</v>
      </c>
      <c r="F6" s="37">
        <f>(E6)^2</f>
        <v>9000000</v>
      </c>
      <c r="G6" s="26">
        <f>E6/B6</f>
        <v>8.1081081081081086E-2</v>
      </c>
      <c r="J6" s="8"/>
      <c r="K6" s="6"/>
    </row>
    <row r="7" spans="1:26" ht="14.25" customHeight="1" x14ac:dyDescent="0.3">
      <c r="A7" s="4" t="s">
        <v>6</v>
      </c>
      <c r="B7" s="36">
        <v>44000</v>
      </c>
      <c r="C7" s="20">
        <f>B6</f>
        <v>37000</v>
      </c>
      <c r="D7" s="20">
        <f>B7-C7</f>
        <v>7000</v>
      </c>
      <c r="E7" s="20">
        <f t="shared" ref="E7:E16" si="0">ABS(D7)</f>
        <v>7000</v>
      </c>
      <c r="F7" s="37">
        <f t="shared" ref="F7:F16" si="1">(E7)^2</f>
        <v>49000000</v>
      </c>
      <c r="G7" s="26">
        <f>E7/B7</f>
        <v>0.15909090909090909</v>
      </c>
      <c r="I7" s="8"/>
      <c r="J7" s="9"/>
      <c r="K7" s="7" t="s">
        <v>53</v>
      </c>
      <c r="L7" s="27">
        <f>AVERAGE(E6:E16)</f>
        <v>3454.5454545454545</v>
      </c>
    </row>
    <row r="8" spans="1:26" ht="14.25" customHeight="1" x14ac:dyDescent="0.3">
      <c r="A8" s="4" t="s">
        <v>7</v>
      </c>
      <c r="B8" s="36">
        <v>47000</v>
      </c>
      <c r="C8" s="20">
        <f t="shared" ref="C8:C16" si="2">B7</f>
        <v>44000</v>
      </c>
      <c r="D8" s="20">
        <f t="shared" ref="D8:D16" si="3">B8-C8</f>
        <v>3000</v>
      </c>
      <c r="E8" s="20">
        <f t="shared" si="0"/>
        <v>3000</v>
      </c>
      <c r="F8" s="37">
        <f t="shared" si="1"/>
        <v>9000000</v>
      </c>
      <c r="G8" s="26">
        <f t="shared" ref="G8:G16" si="4">E8/B8</f>
        <v>6.3829787234042548E-2</v>
      </c>
      <c r="I8" s="8"/>
      <c r="J8" s="9"/>
      <c r="K8" t="s">
        <v>54</v>
      </c>
      <c r="L8" s="27">
        <f>AVERAGE(F6:F16)</f>
        <v>21090909.09090909</v>
      </c>
    </row>
    <row r="9" spans="1:26" ht="14.25" customHeight="1" x14ac:dyDescent="0.3">
      <c r="A9" s="4" t="s">
        <v>8</v>
      </c>
      <c r="B9" s="36">
        <v>48000</v>
      </c>
      <c r="C9" s="20">
        <f t="shared" si="2"/>
        <v>47000</v>
      </c>
      <c r="D9" s="20">
        <f t="shared" si="3"/>
        <v>1000</v>
      </c>
      <c r="E9" s="20">
        <f t="shared" si="0"/>
        <v>1000</v>
      </c>
      <c r="F9" s="37">
        <f t="shared" si="1"/>
        <v>1000000</v>
      </c>
      <c r="G9" s="26">
        <f t="shared" si="4"/>
        <v>2.0833333333333332E-2</v>
      </c>
      <c r="I9" s="8"/>
      <c r="J9" s="9"/>
      <c r="K9" t="s">
        <v>55</v>
      </c>
      <c r="L9" s="28">
        <f>AVERAGE(G6:G16)</f>
        <v>9.8982806404495763E-2</v>
      </c>
    </row>
    <row r="10" spans="1:26" ht="14.25" customHeight="1" x14ac:dyDescent="0.3">
      <c r="A10" s="4" t="s">
        <v>9</v>
      </c>
      <c r="B10" s="36">
        <v>48000</v>
      </c>
      <c r="C10" s="20">
        <f t="shared" si="2"/>
        <v>48000</v>
      </c>
      <c r="D10" s="20">
        <f t="shared" si="3"/>
        <v>0</v>
      </c>
      <c r="E10" s="20">
        <f t="shared" si="0"/>
        <v>0</v>
      </c>
      <c r="F10" s="37">
        <f t="shared" si="1"/>
        <v>0</v>
      </c>
      <c r="G10" s="26">
        <f t="shared" si="4"/>
        <v>0</v>
      </c>
      <c r="I10" s="8"/>
      <c r="J10" s="10"/>
    </row>
    <row r="11" spans="1:26" ht="14.25" customHeight="1" x14ac:dyDescent="0.3">
      <c r="A11" s="4" t="s">
        <v>10</v>
      </c>
      <c r="B11" s="36">
        <v>46000</v>
      </c>
      <c r="C11" s="20">
        <f t="shared" si="2"/>
        <v>48000</v>
      </c>
      <c r="D11" s="20">
        <f t="shared" si="3"/>
        <v>-2000</v>
      </c>
      <c r="E11" s="20">
        <f t="shared" si="0"/>
        <v>2000</v>
      </c>
      <c r="F11" s="37">
        <f t="shared" si="1"/>
        <v>4000000</v>
      </c>
      <c r="G11" s="26">
        <f t="shared" si="4"/>
        <v>4.3478260869565216E-2</v>
      </c>
      <c r="I11" s="10"/>
      <c r="J11" s="8"/>
    </row>
    <row r="12" spans="1:26" ht="14.25" customHeight="1" x14ac:dyDescent="0.3">
      <c r="A12" s="4" t="s">
        <v>11</v>
      </c>
      <c r="B12" s="36">
        <v>43000</v>
      </c>
      <c r="C12" s="20">
        <f t="shared" si="2"/>
        <v>46000</v>
      </c>
      <c r="D12" s="20">
        <f t="shared" si="3"/>
        <v>-3000</v>
      </c>
      <c r="E12" s="20">
        <f t="shared" si="0"/>
        <v>3000</v>
      </c>
      <c r="F12" s="37">
        <f t="shared" si="1"/>
        <v>9000000</v>
      </c>
      <c r="G12" s="26">
        <f t="shared" si="4"/>
        <v>6.9767441860465115E-2</v>
      </c>
      <c r="K12" t="s">
        <v>56</v>
      </c>
    </row>
    <row r="13" spans="1:26" ht="14.25" customHeight="1" x14ac:dyDescent="0.3">
      <c r="A13" s="4" t="s">
        <v>12</v>
      </c>
      <c r="B13" s="36">
        <v>32000</v>
      </c>
      <c r="C13" s="20">
        <f t="shared" si="2"/>
        <v>43000</v>
      </c>
      <c r="D13" s="20">
        <f t="shared" si="3"/>
        <v>-11000</v>
      </c>
      <c r="E13" s="20">
        <f t="shared" si="0"/>
        <v>11000</v>
      </c>
      <c r="F13" s="37">
        <f t="shared" si="1"/>
        <v>121000000</v>
      </c>
      <c r="G13" s="26">
        <f t="shared" si="4"/>
        <v>0.34375</v>
      </c>
      <c r="I13" s="8"/>
      <c r="J13" s="10"/>
      <c r="K13" t="s">
        <v>57</v>
      </c>
      <c r="L13" s="29">
        <f>100%-L9</f>
        <v>0.90101719359550425</v>
      </c>
    </row>
    <row r="14" spans="1:26" ht="14.25" customHeight="1" x14ac:dyDescent="0.3">
      <c r="A14" s="4" t="s">
        <v>13</v>
      </c>
      <c r="B14" s="36">
        <v>27000</v>
      </c>
      <c r="C14" s="20">
        <f t="shared" si="2"/>
        <v>32000</v>
      </c>
      <c r="D14" s="20">
        <f t="shared" si="3"/>
        <v>-5000</v>
      </c>
      <c r="E14" s="20">
        <f t="shared" si="0"/>
        <v>5000</v>
      </c>
      <c r="F14" s="37">
        <f t="shared" si="1"/>
        <v>25000000</v>
      </c>
      <c r="G14" s="26">
        <f t="shared" si="4"/>
        <v>0.18518518518518517</v>
      </c>
    </row>
    <row r="15" spans="1:26" ht="14.25" customHeight="1" x14ac:dyDescent="0.3">
      <c r="A15" s="4" t="s">
        <v>14</v>
      </c>
      <c r="B15" s="36">
        <v>26000</v>
      </c>
      <c r="C15" s="20">
        <f t="shared" si="2"/>
        <v>27000</v>
      </c>
      <c r="D15" s="20">
        <f t="shared" si="3"/>
        <v>-1000</v>
      </c>
      <c r="E15" s="20">
        <f t="shared" si="0"/>
        <v>1000</v>
      </c>
      <c r="F15" s="37">
        <f t="shared" si="1"/>
        <v>1000000</v>
      </c>
      <c r="G15" s="26">
        <f t="shared" si="4"/>
        <v>3.8461538461538464E-2</v>
      </c>
    </row>
    <row r="16" spans="1:26" ht="14.25" customHeight="1" x14ac:dyDescent="0.3">
      <c r="A16" s="4" t="s">
        <v>15</v>
      </c>
      <c r="B16" s="36">
        <v>24000</v>
      </c>
      <c r="C16" s="18">
        <f t="shared" si="2"/>
        <v>26000</v>
      </c>
      <c r="D16" s="20">
        <f t="shared" si="3"/>
        <v>-2000</v>
      </c>
      <c r="E16" s="20">
        <f t="shared" si="0"/>
        <v>2000</v>
      </c>
      <c r="F16" s="37">
        <f t="shared" si="1"/>
        <v>4000000</v>
      </c>
      <c r="G16" s="26">
        <f t="shared" si="4"/>
        <v>8.3333333333333329E-2</v>
      </c>
    </row>
    <row r="17" spans="1:26" ht="14.25" customHeight="1" x14ac:dyDescent="0.3">
      <c r="A17" s="6" t="s">
        <v>4</v>
      </c>
      <c r="B17" s="6"/>
      <c r="C17" s="6"/>
      <c r="D17" s="6"/>
      <c r="E17" s="6"/>
      <c r="F17" s="6"/>
      <c r="G17" s="7"/>
    </row>
    <row r="18" spans="1:26" ht="14.25" customHeight="1" x14ac:dyDescent="0.3"/>
    <row r="19" spans="1:26" ht="14.25" customHeight="1" x14ac:dyDescent="0.3"/>
    <row r="20" spans="1:26" ht="14.25" customHeight="1" x14ac:dyDescent="0.3">
      <c r="A20" s="1" t="s">
        <v>0</v>
      </c>
      <c r="B20" s="1"/>
      <c r="C20" s="1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2" t="s">
        <v>16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/>
    <row r="23" spans="1:26" ht="25.2" customHeight="1" x14ac:dyDescent="0.3">
      <c r="A23" s="3" t="s">
        <v>17</v>
      </c>
      <c r="B23" s="16" t="s">
        <v>18</v>
      </c>
      <c r="C23" s="19" t="s">
        <v>47</v>
      </c>
      <c r="D23" s="19" t="s">
        <v>42</v>
      </c>
      <c r="E23" s="19" t="s">
        <v>48</v>
      </c>
      <c r="F23" s="19" t="s">
        <v>49</v>
      </c>
      <c r="G23" s="25" t="s">
        <v>51</v>
      </c>
      <c r="K23" t="s">
        <v>52</v>
      </c>
    </row>
    <row r="24" spans="1:26" ht="14.25" customHeight="1" x14ac:dyDescent="0.3">
      <c r="A24" s="4" t="s">
        <v>19</v>
      </c>
      <c r="B24" s="23">
        <v>18</v>
      </c>
      <c r="C24" s="19"/>
      <c r="D24" s="19"/>
      <c r="E24" s="19"/>
      <c r="F24" s="19"/>
      <c r="G24" s="19"/>
      <c r="K24" t="s">
        <v>53</v>
      </c>
      <c r="L24">
        <f>AVERAGE(E25:E38)</f>
        <v>10.857142857142858</v>
      </c>
    </row>
    <row r="25" spans="1:26" ht="14.25" customHeight="1" x14ac:dyDescent="0.3">
      <c r="A25" s="4" t="s">
        <v>20</v>
      </c>
      <c r="B25" s="23">
        <v>31</v>
      </c>
      <c r="C25" s="19">
        <f>B24</f>
        <v>18</v>
      </c>
      <c r="D25" s="19">
        <f>B25-C25</f>
        <v>13</v>
      </c>
      <c r="E25" s="19">
        <f>ABS(D25)</f>
        <v>13</v>
      </c>
      <c r="F25" s="19">
        <f>E25^2</f>
        <v>169</v>
      </c>
      <c r="G25" s="24">
        <f>E25/B25</f>
        <v>0.41935483870967744</v>
      </c>
      <c r="K25" t="s">
        <v>54</v>
      </c>
      <c r="L25">
        <f>AVERAGE(F25:F38)</f>
        <v>192.57142857142858</v>
      </c>
    </row>
    <row r="26" spans="1:26" ht="14.25" customHeight="1" x14ac:dyDescent="0.3">
      <c r="A26" s="4" t="s">
        <v>21</v>
      </c>
      <c r="B26" s="23">
        <v>31</v>
      </c>
      <c r="C26" s="19">
        <f>B25</f>
        <v>31</v>
      </c>
      <c r="D26" s="19">
        <f t="shared" ref="D26:D38" si="5">B26-C26</f>
        <v>0</v>
      </c>
      <c r="E26" s="19">
        <f t="shared" ref="E26:E38" si="6">ABS(D26)</f>
        <v>0</v>
      </c>
      <c r="F26" s="19">
        <f>E26^2</f>
        <v>0</v>
      </c>
      <c r="G26" s="24">
        <f t="shared" ref="G26:G38" si="7">E26/B26</f>
        <v>0</v>
      </c>
      <c r="K26" t="s">
        <v>55</v>
      </c>
      <c r="L26" s="28">
        <f>AVERAGE(G25:G38)</f>
        <v>0.53312153577282118</v>
      </c>
    </row>
    <row r="27" spans="1:26" ht="14.25" customHeight="1" x14ac:dyDescent="0.3">
      <c r="A27" s="4" t="s">
        <v>22</v>
      </c>
      <c r="B27" s="23">
        <v>16</v>
      </c>
      <c r="C27" s="19">
        <f t="shared" ref="C27:C38" si="8">B26</f>
        <v>31</v>
      </c>
      <c r="D27" s="19">
        <f t="shared" si="5"/>
        <v>-15</v>
      </c>
      <c r="E27" s="19">
        <f t="shared" si="6"/>
        <v>15</v>
      </c>
      <c r="F27" s="19">
        <f t="shared" ref="F27:F38" si="9">E27^2</f>
        <v>225</v>
      </c>
      <c r="G27" s="24">
        <f t="shared" si="7"/>
        <v>0.9375</v>
      </c>
    </row>
    <row r="28" spans="1:26" ht="14.25" customHeight="1" x14ac:dyDescent="0.3">
      <c r="A28" s="4" t="s">
        <v>23</v>
      </c>
      <c r="B28" s="23">
        <v>12</v>
      </c>
      <c r="C28" s="19">
        <f t="shared" si="8"/>
        <v>16</v>
      </c>
      <c r="D28" s="19">
        <f t="shared" si="5"/>
        <v>-4</v>
      </c>
      <c r="E28" s="19">
        <f t="shared" si="6"/>
        <v>4</v>
      </c>
      <c r="F28" s="19">
        <f t="shared" si="9"/>
        <v>16</v>
      </c>
      <c r="G28" s="24">
        <f t="shared" si="7"/>
        <v>0.33333333333333331</v>
      </c>
    </row>
    <row r="29" spans="1:26" ht="14.25" customHeight="1" x14ac:dyDescent="0.3">
      <c r="A29" s="4" t="s">
        <v>24</v>
      </c>
      <c r="B29" s="23">
        <v>33</v>
      </c>
      <c r="C29" s="19">
        <f t="shared" si="8"/>
        <v>12</v>
      </c>
      <c r="D29" s="19">
        <f t="shared" si="5"/>
        <v>21</v>
      </c>
      <c r="E29" s="19">
        <f t="shared" si="6"/>
        <v>21</v>
      </c>
      <c r="F29" s="19">
        <f t="shared" si="9"/>
        <v>441</v>
      </c>
      <c r="G29" s="24">
        <f t="shared" si="7"/>
        <v>0.63636363636363635</v>
      </c>
    </row>
    <row r="30" spans="1:26" ht="14.25" customHeight="1" x14ac:dyDescent="0.3">
      <c r="A30" s="4" t="s">
        <v>25</v>
      </c>
      <c r="B30" s="23">
        <v>30</v>
      </c>
      <c r="C30" s="19">
        <f t="shared" si="8"/>
        <v>33</v>
      </c>
      <c r="D30" s="19">
        <f t="shared" si="5"/>
        <v>-3</v>
      </c>
      <c r="E30" s="19">
        <f t="shared" si="6"/>
        <v>3</v>
      </c>
      <c r="F30" s="19">
        <f t="shared" si="9"/>
        <v>9</v>
      </c>
      <c r="G30" s="24">
        <f t="shared" si="7"/>
        <v>0.1</v>
      </c>
      <c r="K30" t="s">
        <v>56</v>
      </c>
    </row>
    <row r="31" spans="1:26" ht="14.25" customHeight="1" x14ac:dyDescent="0.3">
      <c r="A31" s="4" t="s">
        <v>26</v>
      </c>
      <c r="B31" s="23">
        <v>36</v>
      </c>
      <c r="C31" s="19">
        <f t="shared" si="8"/>
        <v>30</v>
      </c>
      <c r="D31" s="19">
        <f t="shared" si="5"/>
        <v>6</v>
      </c>
      <c r="E31" s="19">
        <f t="shared" si="6"/>
        <v>6</v>
      </c>
      <c r="F31" s="19">
        <f t="shared" si="9"/>
        <v>36</v>
      </c>
      <c r="G31" s="24">
        <f t="shared" si="7"/>
        <v>0.16666666666666666</v>
      </c>
      <c r="K31" t="s">
        <v>57</v>
      </c>
      <c r="L31" s="28">
        <f>100%-L26</f>
        <v>0.46687846422717882</v>
      </c>
    </row>
    <row r="32" spans="1:26" ht="14.25" customHeight="1" x14ac:dyDescent="0.3">
      <c r="A32" s="4" t="s">
        <v>27</v>
      </c>
      <c r="B32" s="23">
        <v>15</v>
      </c>
      <c r="C32" s="19">
        <f t="shared" si="8"/>
        <v>36</v>
      </c>
      <c r="D32" s="19">
        <f t="shared" si="5"/>
        <v>-21</v>
      </c>
      <c r="E32" s="19">
        <f t="shared" si="6"/>
        <v>21</v>
      </c>
      <c r="F32" s="19">
        <f t="shared" si="9"/>
        <v>441</v>
      </c>
      <c r="G32" s="24">
        <f t="shared" si="7"/>
        <v>1.4</v>
      </c>
    </row>
    <row r="33" spans="1:7" ht="14.25" customHeight="1" x14ac:dyDescent="0.3">
      <c r="A33" s="4" t="s">
        <v>28</v>
      </c>
      <c r="B33" s="23">
        <v>21</v>
      </c>
      <c r="C33" s="19">
        <f t="shared" si="8"/>
        <v>15</v>
      </c>
      <c r="D33" s="19">
        <f t="shared" si="5"/>
        <v>6</v>
      </c>
      <c r="E33" s="19">
        <f t="shared" si="6"/>
        <v>6</v>
      </c>
      <c r="F33" s="19">
        <f t="shared" si="9"/>
        <v>36</v>
      </c>
      <c r="G33" s="24">
        <f t="shared" si="7"/>
        <v>0.2857142857142857</v>
      </c>
    </row>
    <row r="34" spans="1:7" ht="14.25" customHeight="1" x14ac:dyDescent="0.3">
      <c r="A34" s="4" t="s">
        <v>29</v>
      </c>
      <c r="B34" s="23">
        <v>20</v>
      </c>
      <c r="C34" s="19">
        <f t="shared" si="8"/>
        <v>21</v>
      </c>
      <c r="D34" s="19">
        <f t="shared" si="5"/>
        <v>-1</v>
      </c>
      <c r="E34" s="19">
        <f t="shared" si="6"/>
        <v>1</v>
      </c>
      <c r="F34" s="19">
        <f t="shared" si="9"/>
        <v>1</v>
      </c>
      <c r="G34" s="24">
        <f t="shared" si="7"/>
        <v>0.05</v>
      </c>
    </row>
    <row r="35" spans="1:7" ht="14.25" customHeight="1" x14ac:dyDescent="0.3">
      <c r="A35" s="4" t="s">
        <v>30</v>
      </c>
      <c r="B35" s="23">
        <v>30</v>
      </c>
      <c r="C35" s="19">
        <f t="shared" si="8"/>
        <v>20</v>
      </c>
      <c r="D35" s="19">
        <f t="shared" si="5"/>
        <v>10</v>
      </c>
      <c r="E35" s="19">
        <f t="shared" si="6"/>
        <v>10</v>
      </c>
      <c r="F35" s="19">
        <f t="shared" si="9"/>
        <v>100</v>
      </c>
      <c r="G35" s="24">
        <f t="shared" si="7"/>
        <v>0.33333333333333331</v>
      </c>
    </row>
    <row r="36" spans="1:7" ht="14.25" customHeight="1" x14ac:dyDescent="0.3">
      <c r="A36" s="4" t="s">
        <v>31</v>
      </c>
      <c r="B36" s="23">
        <v>33</v>
      </c>
      <c r="C36" s="19">
        <f t="shared" si="8"/>
        <v>30</v>
      </c>
      <c r="D36" s="19">
        <f t="shared" si="5"/>
        <v>3</v>
      </c>
      <c r="E36" s="19">
        <f t="shared" si="6"/>
        <v>3</v>
      </c>
      <c r="F36" s="19">
        <f t="shared" si="9"/>
        <v>9</v>
      </c>
      <c r="G36" s="24">
        <f t="shared" si="7"/>
        <v>9.0909090909090912E-2</v>
      </c>
    </row>
    <row r="37" spans="1:7" ht="14.25" customHeight="1" x14ac:dyDescent="0.3">
      <c r="A37" s="4" t="s">
        <v>32</v>
      </c>
      <c r="B37" s="23">
        <v>11</v>
      </c>
      <c r="C37" s="19">
        <f t="shared" si="8"/>
        <v>33</v>
      </c>
      <c r="D37" s="19">
        <f t="shared" si="5"/>
        <v>-22</v>
      </c>
      <c r="E37" s="19">
        <f t="shared" si="6"/>
        <v>22</v>
      </c>
      <c r="F37" s="19">
        <f t="shared" si="9"/>
        <v>484</v>
      </c>
      <c r="G37" s="24">
        <f t="shared" si="7"/>
        <v>2</v>
      </c>
    </row>
    <row r="38" spans="1:7" ht="14.25" customHeight="1" x14ac:dyDescent="0.3">
      <c r="A38" s="4" t="s">
        <v>33</v>
      </c>
      <c r="B38" s="23">
        <v>38</v>
      </c>
      <c r="C38" s="19">
        <f t="shared" si="8"/>
        <v>11</v>
      </c>
      <c r="D38" s="19">
        <f t="shared" si="5"/>
        <v>27</v>
      </c>
      <c r="E38" s="19">
        <f t="shared" si="6"/>
        <v>27</v>
      </c>
      <c r="F38" s="19">
        <f t="shared" si="9"/>
        <v>729</v>
      </c>
      <c r="G38" s="24">
        <f t="shared" si="7"/>
        <v>0.71052631578947367</v>
      </c>
    </row>
    <row r="39" spans="1:7" ht="14.25" customHeight="1" x14ac:dyDescent="0.3">
      <c r="A39" s="11" t="s">
        <v>34</v>
      </c>
      <c r="G39" s="22"/>
    </row>
    <row r="40" spans="1:7" ht="14.25" customHeight="1" x14ac:dyDescent="0.3"/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B18" workbookViewId="0">
      <selection activeCell="D24" sqref="D24:N28"/>
    </sheetView>
  </sheetViews>
  <sheetFormatPr defaultColWidth="14.44140625" defaultRowHeight="15" customHeight="1" x14ac:dyDescent="0.3"/>
  <cols>
    <col min="1" max="1" width="12" customWidth="1"/>
    <col min="2" max="2" width="13.44140625" customWidth="1"/>
    <col min="3" max="3" width="14.5546875" customWidth="1"/>
    <col min="4" max="4" width="16.5546875" customWidth="1"/>
    <col min="5" max="5" width="20.33203125" customWidth="1"/>
    <col min="6" max="6" width="22" style="32" customWidth="1"/>
    <col min="7" max="7" width="24.88671875" customWidth="1"/>
    <col min="8" max="9" width="8.6640625" customWidth="1"/>
    <col min="10" max="10" width="11.109375" customWidth="1"/>
    <col min="11" max="11" width="8.6640625" customWidth="1"/>
    <col min="12" max="12" width="22.44140625" customWidth="1"/>
    <col min="13" max="13" width="21.5546875" customWidth="1"/>
    <col min="14" max="14" width="8.6640625" customWidth="1"/>
    <col min="15" max="15" width="11.109375" customWidth="1"/>
    <col min="16" max="26" width="8.6640625" customWidth="1"/>
  </cols>
  <sheetData>
    <row r="1" spans="1:26" ht="14.25" customHeight="1" x14ac:dyDescent="0.3">
      <c r="A1" s="1" t="s">
        <v>35</v>
      </c>
      <c r="B1" s="1"/>
      <c r="C1" s="1"/>
      <c r="D1" s="1"/>
      <c r="E1" s="1"/>
      <c r="F1" s="3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 t="s">
        <v>1</v>
      </c>
      <c r="B2" s="2"/>
      <c r="C2" s="2"/>
      <c r="D2" s="2"/>
      <c r="E2" s="2"/>
      <c r="F2" s="3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I3" s="7"/>
      <c r="J3" s="7"/>
      <c r="K3" s="7"/>
    </row>
    <row r="4" spans="1:26" ht="27" customHeight="1" x14ac:dyDescent="0.3">
      <c r="A4" s="3" t="s">
        <v>2</v>
      </c>
      <c r="B4" s="3" t="s">
        <v>3</v>
      </c>
      <c r="C4" s="21" t="s">
        <v>41</v>
      </c>
      <c r="D4" s="19" t="s">
        <v>44</v>
      </c>
      <c r="E4" s="19" t="s">
        <v>45</v>
      </c>
      <c r="F4" s="33" t="s">
        <v>46</v>
      </c>
      <c r="G4" s="25" t="s">
        <v>50</v>
      </c>
      <c r="L4" t="s">
        <v>52</v>
      </c>
    </row>
    <row r="5" spans="1:26" ht="14.25" customHeight="1" x14ac:dyDescent="0.3">
      <c r="A5" s="4" t="s">
        <v>4</v>
      </c>
      <c r="B5" s="35">
        <v>34000</v>
      </c>
      <c r="D5" s="6"/>
    </row>
    <row r="6" spans="1:26" ht="14.25" customHeight="1" x14ac:dyDescent="0.3">
      <c r="A6" s="4" t="s">
        <v>5</v>
      </c>
      <c r="B6" s="35">
        <v>37000</v>
      </c>
      <c r="D6" s="6"/>
      <c r="L6" t="s">
        <v>53</v>
      </c>
      <c r="M6" s="27">
        <f>AVERAGE(E8:E16)</f>
        <v>6777.7777777777774</v>
      </c>
      <c r="N6" s="8"/>
      <c r="O6" s="6"/>
    </row>
    <row r="7" spans="1:26" ht="14.25" customHeight="1" x14ac:dyDescent="0.3">
      <c r="A7" s="4" t="s">
        <v>6</v>
      </c>
      <c r="B7" s="35">
        <v>44000</v>
      </c>
      <c r="C7" s="6"/>
      <c r="D7" s="6"/>
      <c r="E7" s="6"/>
      <c r="F7" s="34"/>
      <c r="G7" s="7"/>
      <c r="L7" t="s">
        <v>54</v>
      </c>
      <c r="M7" s="27">
        <f>AVERAGE(F8:F16)</f>
        <v>63913580.246913582</v>
      </c>
      <c r="N7" s="8"/>
      <c r="O7" s="6"/>
    </row>
    <row r="8" spans="1:26" ht="14.25" customHeight="1" x14ac:dyDescent="0.3">
      <c r="A8" s="4" t="s">
        <v>7</v>
      </c>
      <c r="B8" s="35">
        <v>47000</v>
      </c>
      <c r="C8" s="6">
        <f>AVERAGE(B5:B7)</f>
        <v>38333.333333333336</v>
      </c>
      <c r="D8" s="6">
        <f>B8-C8</f>
        <v>8666.6666666666642</v>
      </c>
      <c r="E8" s="6">
        <f>ABS(D8)</f>
        <v>8666.6666666666642</v>
      </c>
      <c r="F8" s="34">
        <f>E8^2</f>
        <v>75111111.111111075</v>
      </c>
      <c r="G8" s="7">
        <f>E8/B8</f>
        <v>0.18439716312056734</v>
      </c>
      <c r="I8" s="6"/>
      <c r="L8" t="s">
        <v>55</v>
      </c>
      <c r="M8" s="28">
        <f>AVERAGE(G8:G16)</f>
        <v>0.20848843682059387</v>
      </c>
      <c r="N8" s="8"/>
      <c r="O8" s="6"/>
    </row>
    <row r="9" spans="1:26" ht="14.25" customHeight="1" x14ac:dyDescent="0.3">
      <c r="A9" s="4" t="s">
        <v>8</v>
      </c>
      <c r="B9" s="35">
        <v>48000</v>
      </c>
      <c r="C9" s="6">
        <f t="shared" ref="C9:C16" si="0">AVERAGE(B6:B8)</f>
        <v>42666.666666666664</v>
      </c>
      <c r="D9" s="6">
        <f>B9-C9</f>
        <v>5333.3333333333358</v>
      </c>
      <c r="E9" s="6">
        <f t="shared" ref="E9:E16" si="1">ABS(D9)</f>
        <v>5333.3333333333358</v>
      </c>
      <c r="F9" s="34">
        <f t="shared" ref="F9:F16" si="2">E9^2</f>
        <v>28444444.44444447</v>
      </c>
      <c r="G9" s="7">
        <f>E9/B9</f>
        <v>0.11111111111111116</v>
      </c>
      <c r="I9" s="9"/>
      <c r="J9" s="9"/>
      <c r="N9" s="8"/>
      <c r="O9" s="7"/>
    </row>
    <row r="10" spans="1:26" ht="14.25" customHeight="1" x14ac:dyDescent="0.3">
      <c r="A10" s="4" t="s">
        <v>9</v>
      </c>
      <c r="B10" s="35">
        <v>48000</v>
      </c>
      <c r="C10" s="6">
        <f t="shared" si="0"/>
        <v>46333.333333333336</v>
      </c>
      <c r="D10" s="6">
        <f t="shared" ref="D10:D16" si="3">B10-C10</f>
        <v>1666.6666666666642</v>
      </c>
      <c r="E10" s="6">
        <f t="shared" si="1"/>
        <v>1666.6666666666642</v>
      </c>
      <c r="F10" s="34">
        <f t="shared" si="2"/>
        <v>2777777.7777777696</v>
      </c>
      <c r="G10" s="7">
        <f t="shared" ref="G10:G16" si="4">E10/B10</f>
        <v>3.4722222222222168E-2</v>
      </c>
      <c r="I10" s="9"/>
      <c r="J10" s="9"/>
    </row>
    <row r="11" spans="1:26" ht="14.25" customHeight="1" x14ac:dyDescent="0.3">
      <c r="A11" s="4" t="s">
        <v>10</v>
      </c>
      <c r="B11" s="35">
        <v>46000</v>
      </c>
      <c r="C11" s="6">
        <f t="shared" si="0"/>
        <v>47666.666666666664</v>
      </c>
      <c r="D11" s="6">
        <f t="shared" si="3"/>
        <v>-1666.6666666666642</v>
      </c>
      <c r="E11" s="6">
        <f t="shared" si="1"/>
        <v>1666.6666666666642</v>
      </c>
      <c r="F11" s="34">
        <f t="shared" si="2"/>
        <v>2777777.7777777696</v>
      </c>
      <c r="G11" s="7">
        <f t="shared" si="4"/>
        <v>3.623188405797096E-2</v>
      </c>
      <c r="I11" s="9"/>
      <c r="J11" s="10"/>
      <c r="O11" s="8"/>
    </row>
    <row r="12" spans="1:26" ht="14.25" customHeight="1" x14ac:dyDescent="0.3">
      <c r="A12" s="4" t="s">
        <v>11</v>
      </c>
      <c r="B12" s="35">
        <v>43000</v>
      </c>
      <c r="C12" s="6">
        <f t="shared" si="0"/>
        <v>47333.333333333336</v>
      </c>
      <c r="D12" s="6">
        <f t="shared" si="3"/>
        <v>-4333.3333333333358</v>
      </c>
      <c r="E12" s="6">
        <f t="shared" si="1"/>
        <v>4333.3333333333358</v>
      </c>
      <c r="F12" s="34">
        <f t="shared" si="2"/>
        <v>18777777.777777798</v>
      </c>
      <c r="G12" s="7">
        <f t="shared" si="4"/>
        <v>0.10077519379844967</v>
      </c>
      <c r="I12" s="6"/>
      <c r="L12" t="s">
        <v>56</v>
      </c>
      <c r="N12" s="8"/>
      <c r="O12" s="7"/>
    </row>
    <row r="13" spans="1:26" ht="14.25" customHeight="1" x14ac:dyDescent="0.3">
      <c r="A13" s="4" t="s">
        <v>12</v>
      </c>
      <c r="B13" s="35">
        <v>32000</v>
      </c>
      <c r="C13" s="6">
        <f t="shared" si="0"/>
        <v>45666.666666666664</v>
      </c>
      <c r="D13" s="6">
        <f t="shared" si="3"/>
        <v>-13666.666666666664</v>
      </c>
      <c r="E13" s="6">
        <f t="shared" si="1"/>
        <v>13666.666666666664</v>
      </c>
      <c r="F13" s="34">
        <f t="shared" si="2"/>
        <v>186777777.7777777</v>
      </c>
      <c r="G13" s="7">
        <f t="shared" si="4"/>
        <v>0.42708333333333326</v>
      </c>
      <c r="I13" s="6"/>
      <c r="L13" t="s">
        <v>57</v>
      </c>
      <c r="M13" s="29">
        <f>100%-M8</f>
        <v>0.79151156317940607</v>
      </c>
    </row>
    <row r="14" spans="1:26" ht="14.25" customHeight="1" x14ac:dyDescent="0.3">
      <c r="A14" s="4" t="s">
        <v>13</v>
      </c>
      <c r="B14" s="35">
        <v>27000</v>
      </c>
      <c r="C14" s="6">
        <f t="shared" si="0"/>
        <v>40333.333333333336</v>
      </c>
      <c r="D14" s="6">
        <f t="shared" si="3"/>
        <v>-13333.333333333336</v>
      </c>
      <c r="E14" s="6">
        <f t="shared" si="1"/>
        <v>13333.333333333336</v>
      </c>
      <c r="F14" s="34">
        <f t="shared" si="2"/>
        <v>177777777.77777785</v>
      </c>
      <c r="G14" s="7">
        <f t="shared" si="4"/>
        <v>0.49382716049382724</v>
      </c>
      <c r="I14" s="9"/>
      <c r="J14" s="10"/>
    </row>
    <row r="15" spans="1:26" ht="14.25" customHeight="1" x14ac:dyDescent="0.3">
      <c r="A15" s="4" t="s">
        <v>14</v>
      </c>
      <c r="B15" s="35">
        <v>26000</v>
      </c>
      <c r="C15" s="6">
        <f t="shared" si="0"/>
        <v>34000</v>
      </c>
      <c r="D15" s="6">
        <f t="shared" si="3"/>
        <v>-8000</v>
      </c>
      <c r="E15" s="6">
        <f t="shared" si="1"/>
        <v>8000</v>
      </c>
      <c r="F15" s="34">
        <f t="shared" si="2"/>
        <v>64000000</v>
      </c>
      <c r="G15" s="7">
        <f t="shared" si="4"/>
        <v>0.30769230769230771</v>
      </c>
      <c r="I15" s="9"/>
      <c r="J15" s="10"/>
    </row>
    <row r="16" spans="1:26" ht="14.25" customHeight="1" x14ac:dyDescent="0.3">
      <c r="A16" s="4" t="s">
        <v>15</v>
      </c>
      <c r="B16" s="35">
        <v>24000</v>
      </c>
      <c r="C16" s="6">
        <f t="shared" si="0"/>
        <v>28333.333333333332</v>
      </c>
      <c r="D16" s="6">
        <f t="shared" si="3"/>
        <v>-4333.3333333333321</v>
      </c>
      <c r="E16" s="6">
        <f t="shared" si="1"/>
        <v>4333.3333333333321</v>
      </c>
      <c r="F16" s="34">
        <f t="shared" si="2"/>
        <v>18777777.777777769</v>
      </c>
      <c r="G16" s="7">
        <f t="shared" si="4"/>
        <v>0.1805555555555555</v>
      </c>
      <c r="I16" s="6"/>
    </row>
    <row r="17" spans="1:26" ht="14.25" customHeight="1" x14ac:dyDescent="0.3">
      <c r="A17" s="11" t="s">
        <v>4</v>
      </c>
      <c r="C17" s="6"/>
    </row>
    <row r="18" spans="1:26" ht="14.25" customHeight="1" x14ac:dyDescent="0.3"/>
    <row r="19" spans="1:26" ht="14.25" customHeight="1" x14ac:dyDescent="0.3"/>
    <row r="20" spans="1:26" ht="14.25" customHeight="1" x14ac:dyDescent="0.3"/>
    <row r="21" spans="1:26" ht="14.25" customHeight="1" x14ac:dyDescent="0.3">
      <c r="A21" s="1" t="s">
        <v>35</v>
      </c>
      <c r="B21" s="1"/>
      <c r="C21" s="1"/>
      <c r="D21" s="1"/>
      <c r="E21" s="1"/>
      <c r="F21" s="3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2" t="s">
        <v>16</v>
      </c>
      <c r="B22" s="2"/>
      <c r="C22" s="2"/>
      <c r="D22" s="2"/>
      <c r="E22" s="2"/>
      <c r="F22" s="3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/>
    <row r="24" spans="1:26" ht="14.25" customHeight="1" x14ac:dyDescent="0.3">
      <c r="A24" s="3" t="s">
        <v>17</v>
      </c>
      <c r="B24" s="3" t="s">
        <v>18</v>
      </c>
      <c r="C24" s="21" t="s">
        <v>41</v>
      </c>
      <c r="D24" s="19" t="s">
        <v>44</v>
      </c>
      <c r="E24" s="19" t="s">
        <v>45</v>
      </c>
      <c r="F24" s="33" t="s">
        <v>46</v>
      </c>
      <c r="G24" s="25" t="s">
        <v>50</v>
      </c>
      <c r="L24" t="s">
        <v>52</v>
      </c>
    </row>
    <row r="25" spans="1:26" ht="14.25" customHeight="1" x14ac:dyDescent="0.3">
      <c r="A25" s="4" t="s">
        <v>19</v>
      </c>
      <c r="B25" s="4">
        <v>18</v>
      </c>
    </row>
    <row r="26" spans="1:26" ht="14.25" customHeight="1" x14ac:dyDescent="0.3">
      <c r="A26" s="4" t="s">
        <v>20</v>
      </c>
      <c r="B26" s="4">
        <v>31</v>
      </c>
      <c r="L26" t="s">
        <v>53</v>
      </c>
      <c r="M26">
        <f>AVERAGE(E28:E39)</f>
        <v>11.444444444444445</v>
      </c>
    </row>
    <row r="27" spans="1:26" ht="14.25" customHeight="1" x14ac:dyDescent="0.3">
      <c r="A27" s="4" t="s">
        <v>21</v>
      </c>
      <c r="B27" s="4">
        <v>31</v>
      </c>
      <c r="L27" t="s">
        <v>54</v>
      </c>
      <c r="M27" s="38">
        <f>AVERAGE(F28:F39)</f>
        <v>145.75925925925927</v>
      </c>
    </row>
    <row r="28" spans="1:26" ht="14.25" customHeight="1" x14ac:dyDescent="0.3">
      <c r="A28" s="4" t="s">
        <v>22</v>
      </c>
      <c r="B28" s="4">
        <v>16</v>
      </c>
      <c r="C28">
        <f>AVERAGE(B25:B27)</f>
        <v>26.666666666666668</v>
      </c>
      <c r="D28">
        <f>B28-C28</f>
        <v>-10.666666666666668</v>
      </c>
      <c r="E28">
        <f>ABS(D28)</f>
        <v>10.666666666666668</v>
      </c>
      <c r="F28" s="32">
        <f>E28^2</f>
        <v>113.7777777777778</v>
      </c>
      <c r="G28" s="22">
        <f>E28/B28</f>
        <v>0.66666666666666674</v>
      </c>
      <c r="L28" t="s">
        <v>55</v>
      </c>
      <c r="M28" s="28">
        <f>AVERAGE(G28:G39)</f>
        <v>0.58979171413381948</v>
      </c>
    </row>
    <row r="29" spans="1:26" ht="14.25" customHeight="1" x14ac:dyDescent="0.3">
      <c r="A29" s="4" t="s">
        <v>23</v>
      </c>
      <c r="B29" s="4">
        <v>12</v>
      </c>
      <c r="C29">
        <f>AVERAGE(B26:B28)</f>
        <v>26</v>
      </c>
      <c r="D29">
        <f>B29-C29</f>
        <v>-14</v>
      </c>
      <c r="E29">
        <f t="shared" ref="E29:E39" si="5">ABS(D29)</f>
        <v>14</v>
      </c>
      <c r="F29" s="32">
        <f t="shared" ref="F29:F39" si="6">E29^2</f>
        <v>196</v>
      </c>
      <c r="G29" s="22">
        <f t="shared" ref="G29:G39" si="7">E29/B29</f>
        <v>1.1666666666666667</v>
      </c>
    </row>
    <row r="30" spans="1:26" ht="14.25" customHeight="1" x14ac:dyDescent="0.3">
      <c r="A30" s="4" t="s">
        <v>24</v>
      </c>
      <c r="B30" s="4">
        <v>33</v>
      </c>
      <c r="C30">
        <f t="shared" ref="C30:C39" si="8">AVERAGE(B27:B29)</f>
        <v>19.666666666666668</v>
      </c>
      <c r="D30">
        <f t="shared" ref="D30:D39" si="9">B30-C30</f>
        <v>13.333333333333332</v>
      </c>
      <c r="E30">
        <f t="shared" si="5"/>
        <v>13.333333333333332</v>
      </c>
      <c r="F30" s="32">
        <f t="shared" si="6"/>
        <v>177.77777777777774</v>
      </c>
      <c r="G30" s="22">
        <f t="shared" si="7"/>
        <v>0.40404040404040398</v>
      </c>
    </row>
    <row r="31" spans="1:26" ht="14.25" customHeight="1" x14ac:dyDescent="0.3">
      <c r="A31" s="4" t="s">
        <v>25</v>
      </c>
      <c r="B31" s="4">
        <v>30</v>
      </c>
      <c r="C31">
        <f t="shared" si="8"/>
        <v>20.333333333333332</v>
      </c>
      <c r="D31">
        <f t="shared" si="9"/>
        <v>9.6666666666666679</v>
      </c>
      <c r="E31">
        <f t="shared" si="5"/>
        <v>9.6666666666666679</v>
      </c>
      <c r="F31" s="32">
        <f t="shared" si="6"/>
        <v>93.444444444444471</v>
      </c>
      <c r="G31" s="22">
        <f t="shared" si="7"/>
        <v>0.32222222222222224</v>
      </c>
    </row>
    <row r="32" spans="1:26" ht="14.25" customHeight="1" x14ac:dyDescent="0.3">
      <c r="A32" s="4" t="s">
        <v>26</v>
      </c>
      <c r="B32" s="4">
        <v>36</v>
      </c>
      <c r="C32">
        <f t="shared" si="8"/>
        <v>25</v>
      </c>
      <c r="D32">
        <f t="shared" si="9"/>
        <v>11</v>
      </c>
      <c r="E32">
        <f t="shared" si="5"/>
        <v>11</v>
      </c>
      <c r="F32" s="32">
        <f t="shared" si="6"/>
        <v>121</v>
      </c>
      <c r="G32" s="22">
        <f t="shared" si="7"/>
        <v>0.30555555555555558</v>
      </c>
      <c r="L32" t="s">
        <v>56</v>
      </c>
    </row>
    <row r="33" spans="1:13" ht="14.25" customHeight="1" x14ac:dyDescent="0.3">
      <c r="A33" s="4" t="s">
        <v>27</v>
      </c>
      <c r="B33" s="4">
        <v>15</v>
      </c>
      <c r="C33">
        <f t="shared" si="8"/>
        <v>33</v>
      </c>
      <c r="D33">
        <f t="shared" si="9"/>
        <v>-18</v>
      </c>
      <c r="E33">
        <f t="shared" si="5"/>
        <v>18</v>
      </c>
      <c r="F33" s="32">
        <f t="shared" si="6"/>
        <v>324</v>
      </c>
      <c r="G33" s="22">
        <f t="shared" si="7"/>
        <v>1.2</v>
      </c>
      <c r="L33" t="s">
        <v>57</v>
      </c>
      <c r="M33" s="29">
        <f>100%-M28</f>
        <v>0.41020828586618052</v>
      </c>
    </row>
    <row r="34" spans="1:13" ht="14.25" customHeight="1" x14ac:dyDescent="0.3">
      <c r="A34" s="4" t="s">
        <v>28</v>
      </c>
      <c r="B34" s="4">
        <v>21</v>
      </c>
      <c r="C34">
        <f t="shared" si="8"/>
        <v>27</v>
      </c>
      <c r="D34">
        <f t="shared" si="9"/>
        <v>-6</v>
      </c>
      <c r="E34">
        <f t="shared" si="5"/>
        <v>6</v>
      </c>
      <c r="F34" s="32">
        <f t="shared" si="6"/>
        <v>36</v>
      </c>
      <c r="G34" s="22">
        <f t="shared" si="7"/>
        <v>0.2857142857142857</v>
      </c>
    </row>
    <row r="35" spans="1:13" ht="14.25" customHeight="1" x14ac:dyDescent="0.3">
      <c r="A35" s="4" t="s">
        <v>29</v>
      </c>
      <c r="B35" s="4">
        <v>20</v>
      </c>
      <c r="C35">
        <f t="shared" si="8"/>
        <v>24</v>
      </c>
      <c r="D35">
        <f t="shared" si="9"/>
        <v>-4</v>
      </c>
      <c r="E35">
        <f t="shared" si="5"/>
        <v>4</v>
      </c>
      <c r="F35" s="32">
        <f t="shared" si="6"/>
        <v>16</v>
      </c>
      <c r="G35" s="22">
        <f t="shared" si="7"/>
        <v>0.2</v>
      </c>
    </row>
    <row r="36" spans="1:13" ht="14.25" customHeight="1" x14ac:dyDescent="0.3">
      <c r="A36" s="4" t="s">
        <v>30</v>
      </c>
      <c r="B36" s="4">
        <v>30</v>
      </c>
      <c r="C36">
        <f t="shared" si="8"/>
        <v>18.666666666666668</v>
      </c>
      <c r="D36">
        <f t="shared" si="9"/>
        <v>11.333333333333332</v>
      </c>
      <c r="E36">
        <f t="shared" si="5"/>
        <v>11.333333333333332</v>
      </c>
      <c r="F36" s="32">
        <f t="shared" si="6"/>
        <v>128.44444444444443</v>
      </c>
      <c r="G36" s="22">
        <f t="shared" si="7"/>
        <v>0.37777777777777771</v>
      </c>
    </row>
    <row r="37" spans="1:13" ht="14.25" customHeight="1" x14ac:dyDescent="0.3">
      <c r="A37" s="4" t="s">
        <v>31</v>
      </c>
      <c r="B37" s="4">
        <v>33</v>
      </c>
      <c r="C37">
        <f t="shared" si="8"/>
        <v>23.666666666666668</v>
      </c>
      <c r="D37">
        <f t="shared" si="9"/>
        <v>9.3333333333333321</v>
      </c>
      <c r="E37">
        <f t="shared" si="5"/>
        <v>9.3333333333333321</v>
      </c>
      <c r="F37" s="32">
        <f t="shared" si="6"/>
        <v>87.111111111111086</v>
      </c>
      <c r="G37" s="22">
        <f t="shared" si="7"/>
        <v>0.28282828282828282</v>
      </c>
    </row>
    <row r="38" spans="1:13" ht="14.25" customHeight="1" x14ac:dyDescent="0.3">
      <c r="A38" s="4" t="s">
        <v>32</v>
      </c>
      <c r="B38" s="4">
        <v>11</v>
      </c>
      <c r="C38">
        <f t="shared" si="8"/>
        <v>27.666666666666668</v>
      </c>
      <c r="D38">
        <f t="shared" si="9"/>
        <v>-16.666666666666668</v>
      </c>
      <c r="E38">
        <f t="shared" si="5"/>
        <v>16.666666666666668</v>
      </c>
      <c r="F38" s="32">
        <f t="shared" si="6"/>
        <v>277.77777777777783</v>
      </c>
      <c r="G38" s="22">
        <f t="shared" si="7"/>
        <v>1.5151515151515154</v>
      </c>
    </row>
    <row r="39" spans="1:13" ht="14.25" customHeight="1" x14ac:dyDescent="0.3">
      <c r="A39" s="4" t="s">
        <v>33</v>
      </c>
      <c r="B39" s="4">
        <v>38</v>
      </c>
      <c r="C39">
        <f t="shared" si="8"/>
        <v>24.666666666666668</v>
      </c>
      <c r="D39">
        <f t="shared" si="9"/>
        <v>13.333333333333332</v>
      </c>
      <c r="E39">
        <f t="shared" si="5"/>
        <v>13.333333333333332</v>
      </c>
      <c r="F39" s="32">
        <f t="shared" si="6"/>
        <v>177.77777777777774</v>
      </c>
      <c r="G39" s="22">
        <f t="shared" si="7"/>
        <v>0.35087719298245612</v>
      </c>
    </row>
    <row r="40" spans="1:13" ht="14.25" customHeight="1" x14ac:dyDescent="0.3">
      <c r="A40" s="11" t="s">
        <v>34</v>
      </c>
    </row>
    <row r="41" spans="1:13" ht="14.25" customHeight="1" x14ac:dyDescent="0.3"/>
    <row r="42" spans="1:13" ht="14.25" customHeight="1" x14ac:dyDescent="0.3"/>
    <row r="43" spans="1:13" ht="14.25" customHeight="1" x14ac:dyDescent="0.3"/>
    <row r="44" spans="1:13" ht="14.25" customHeight="1" x14ac:dyDescent="0.3"/>
    <row r="45" spans="1:13" ht="14.25" customHeight="1" x14ac:dyDescent="0.3"/>
    <row r="46" spans="1:13" ht="14.25" customHeight="1" x14ac:dyDescent="0.3"/>
    <row r="47" spans="1:13" ht="14.25" customHeight="1" x14ac:dyDescent="0.3"/>
    <row r="48" spans="1:1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G24" sqref="G24"/>
    </sheetView>
  </sheetViews>
  <sheetFormatPr defaultColWidth="14.44140625" defaultRowHeight="15" customHeight="1" x14ac:dyDescent="0.3"/>
  <cols>
    <col min="1" max="1" width="8.6640625" customWidth="1"/>
    <col min="2" max="2" width="11.5546875" customWidth="1"/>
    <col min="3" max="3" width="15.88671875" customWidth="1"/>
    <col min="4" max="4" width="10.44140625" customWidth="1"/>
    <col min="5" max="5" width="13.109375" customWidth="1"/>
    <col min="6" max="6" width="16.21875" customWidth="1"/>
    <col min="7" max="7" width="20.33203125" style="22" customWidth="1"/>
    <col min="8" max="8" width="6.109375" customWidth="1"/>
    <col min="9" max="9" width="8.6640625" customWidth="1"/>
    <col min="10" max="10" width="11.109375" customWidth="1"/>
    <col min="11" max="11" width="4.44140625" customWidth="1"/>
    <col min="12" max="12" width="11.77734375" bestFit="1" customWidth="1"/>
    <col min="13" max="13" width="21.77734375" customWidth="1"/>
    <col min="14" max="26" width="8.6640625" customWidth="1"/>
  </cols>
  <sheetData>
    <row r="1" spans="1:26" ht="14.25" customHeight="1" x14ac:dyDescent="0.3">
      <c r="A1" s="1" t="s">
        <v>36</v>
      </c>
      <c r="B1" s="1"/>
      <c r="C1" s="1"/>
      <c r="D1" s="1"/>
      <c r="E1" s="1"/>
      <c r="F1" s="1"/>
      <c r="G1" s="4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 t="s">
        <v>1</v>
      </c>
      <c r="B2" s="2"/>
      <c r="C2" s="2"/>
      <c r="D2" s="2"/>
      <c r="E2" s="2"/>
      <c r="F2" s="2"/>
      <c r="G2" s="4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/>
    <row r="4" spans="1:26" ht="31.8" customHeight="1" x14ac:dyDescent="0.3">
      <c r="A4" s="3" t="s">
        <v>2</v>
      </c>
      <c r="B4" s="16" t="s">
        <v>37</v>
      </c>
      <c r="C4" s="47" t="s">
        <v>47</v>
      </c>
      <c r="D4" s="40" t="s">
        <v>44</v>
      </c>
      <c r="E4" s="40" t="s">
        <v>45</v>
      </c>
      <c r="F4" s="41" t="s">
        <v>46</v>
      </c>
      <c r="G4" s="44" t="s">
        <v>50</v>
      </c>
      <c r="L4" t="s">
        <v>52</v>
      </c>
    </row>
    <row r="5" spans="1:26" ht="14.25" customHeight="1" x14ac:dyDescent="0.3">
      <c r="A5" s="4" t="s">
        <v>4</v>
      </c>
      <c r="B5" s="36">
        <v>34000</v>
      </c>
      <c r="C5" t="e">
        <v>#N/A</v>
      </c>
      <c r="D5" s="19"/>
      <c r="E5" s="19"/>
      <c r="F5" s="49"/>
      <c r="G5" s="24"/>
    </row>
    <row r="6" spans="1:26" ht="14.25" customHeight="1" x14ac:dyDescent="0.3">
      <c r="A6" s="4" t="s">
        <v>5</v>
      </c>
      <c r="B6" s="36">
        <v>37000</v>
      </c>
      <c r="C6" s="38">
        <f>B5</f>
        <v>34000</v>
      </c>
      <c r="D6" s="50">
        <f>B6-C6</f>
        <v>3000</v>
      </c>
      <c r="E6" s="19">
        <f>ABS(D6)</f>
        <v>3000</v>
      </c>
      <c r="F6" s="49">
        <f>E6^2</f>
        <v>9000000</v>
      </c>
      <c r="G6" s="24">
        <f>E6/B6</f>
        <v>8.1081081081081086E-2</v>
      </c>
      <c r="L6" t="s">
        <v>53</v>
      </c>
      <c r="M6" s="51">
        <f>AVERAGE(E6:E16)</f>
        <v>4754.2004295727274</v>
      </c>
    </row>
    <row r="7" spans="1:26" ht="14.25" customHeight="1" x14ac:dyDescent="0.3">
      <c r="A7" s="4" t="s">
        <v>6</v>
      </c>
      <c r="B7" s="36">
        <v>44000</v>
      </c>
      <c r="C7">
        <f t="shared" ref="C7:C16" si="0">0.7*B6+0.3*C6</f>
        <v>36100</v>
      </c>
      <c r="D7" s="50">
        <f>B7-C7</f>
        <v>7900</v>
      </c>
      <c r="E7" s="19">
        <f t="shared" ref="E7:E16" si="1">ABS(D7)</f>
        <v>7900</v>
      </c>
      <c r="F7" s="49">
        <f t="shared" ref="F7:F16" si="2">E7^2</f>
        <v>62410000</v>
      </c>
      <c r="G7" s="24">
        <f>E7/B7</f>
        <v>0.17954545454545454</v>
      </c>
      <c r="L7" t="s">
        <v>54</v>
      </c>
      <c r="M7" s="51">
        <f>AVERAGE(F6:F16)</f>
        <v>33203990.737333145</v>
      </c>
    </row>
    <row r="8" spans="1:26" ht="14.25" customHeight="1" x14ac:dyDescent="0.3">
      <c r="A8" s="4" t="s">
        <v>7</v>
      </c>
      <c r="B8" s="36">
        <v>47000</v>
      </c>
      <c r="C8">
        <f t="shared" si="0"/>
        <v>41630</v>
      </c>
      <c r="D8" s="50">
        <f t="shared" ref="D8:D16" si="3">B8-C8</f>
        <v>5370</v>
      </c>
      <c r="E8" s="19">
        <f t="shared" si="1"/>
        <v>5370</v>
      </c>
      <c r="F8" s="49">
        <f t="shared" si="2"/>
        <v>28836900</v>
      </c>
      <c r="G8" s="24">
        <f t="shared" ref="G8:G16" si="4">E8/B8</f>
        <v>0.11425531914893618</v>
      </c>
      <c r="L8" t="s">
        <v>55</v>
      </c>
      <c r="M8" s="28">
        <f>AVERAGE(G6:G16)</f>
        <v>0.13891861425528859</v>
      </c>
    </row>
    <row r="9" spans="1:26" ht="14.25" customHeight="1" x14ac:dyDescent="0.3">
      <c r="A9" s="4" t="s">
        <v>8</v>
      </c>
      <c r="B9" s="36">
        <v>48000</v>
      </c>
      <c r="C9">
        <f t="shared" si="0"/>
        <v>45389</v>
      </c>
      <c r="D9" s="50">
        <f t="shared" si="3"/>
        <v>2611</v>
      </c>
      <c r="E9" s="19">
        <f t="shared" si="1"/>
        <v>2611</v>
      </c>
      <c r="F9" s="49">
        <f t="shared" si="2"/>
        <v>6817321</v>
      </c>
      <c r="G9" s="24">
        <f t="shared" si="4"/>
        <v>5.4395833333333331E-2</v>
      </c>
      <c r="I9" s="8"/>
      <c r="J9" s="6"/>
    </row>
    <row r="10" spans="1:26" ht="14.25" customHeight="1" x14ac:dyDescent="0.3">
      <c r="A10" s="4" t="s">
        <v>9</v>
      </c>
      <c r="B10" s="36">
        <v>48000</v>
      </c>
      <c r="C10">
        <f t="shared" si="0"/>
        <v>47216.7</v>
      </c>
      <c r="D10" s="50">
        <f t="shared" si="3"/>
        <v>783.30000000000291</v>
      </c>
      <c r="E10" s="19">
        <f t="shared" si="1"/>
        <v>783.30000000000291</v>
      </c>
      <c r="F10" s="49">
        <f t="shared" si="2"/>
        <v>613558.89000000455</v>
      </c>
      <c r="G10" s="24">
        <f t="shared" si="4"/>
        <v>1.6318750000000059E-2</v>
      </c>
      <c r="J10" s="7"/>
    </row>
    <row r="11" spans="1:26" ht="14.25" customHeight="1" x14ac:dyDescent="0.3">
      <c r="A11" s="4" t="s">
        <v>10</v>
      </c>
      <c r="B11" s="36">
        <v>46000</v>
      </c>
      <c r="C11">
        <f t="shared" si="0"/>
        <v>47765.009999999995</v>
      </c>
      <c r="D11" s="50">
        <f t="shared" si="3"/>
        <v>-1765.0099999999948</v>
      </c>
      <c r="E11" s="19">
        <f t="shared" si="1"/>
        <v>1765.0099999999948</v>
      </c>
      <c r="F11" s="49">
        <f t="shared" si="2"/>
        <v>3115260.3000999815</v>
      </c>
      <c r="G11" s="24">
        <f t="shared" si="4"/>
        <v>3.8369782608695537E-2</v>
      </c>
      <c r="L11" s="39" t="s">
        <v>58</v>
      </c>
      <c r="M11" s="46">
        <f>100%-M8</f>
        <v>0.86108138574471138</v>
      </c>
    </row>
    <row r="12" spans="1:26" ht="14.25" customHeight="1" x14ac:dyDescent="0.3">
      <c r="A12" s="4" t="s">
        <v>11</v>
      </c>
      <c r="B12" s="36">
        <v>43000</v>
      </c>
      <c r="C12">
        <f t="shared" si="0"/>
        <v>46529.502999999997</v>
      </c>
      <c r="D12" s="50">
        <f t="shared" si="3"/>
        <v>-3529.502999999997</v>
      </c>
      <c r="E12" s="19">
        <f t="shared" si="1"/>
        <v>3529.502999999997</v>
      </c>
      <c r="F12" s="49">
        <f t="shared" si="2"/>
        <v>12457391.427008979</v>
      </c>
      <c r="G12" s="24">
        <f t="shared" si="4"/>
        <v>8.2081465116278993E-2</v>
      </c>
      <c r="I12" s="8"/>
      <c r="J12" s="7"/>
      <c r="K12" s="7"/>
    </row>
    <row r="13" spans="1:26" ht="14.25" customHeight="1" x14ac:dyDescent="0.3">
      <c r="A13" s="4" t="s">
        <v>12</v>
      </c>
      <c r="B13" s="36">
        <v>32000</v>
      </c>
      <c r="C13">
        <f t="shared" si="0"/>
        <v>44058.850899999998</v>
      </c>
      <c r="D13" s="50">
        <f t="shared" si="3"/>
        <v>-12058.850899999998</v>
      </c>
      <c r="E13" s="19">
        <f t="shared" si="1"/>
        <v>12058.850899999998</v>
      </c>
      <c r="F13" s="49">
        <f t="shared" si="2"/>
        <v>145415885.02843076</v>
      </c>
      <c r="G13" s="24">
        <f t="shared" si="4"/>
        <v>0.37683909062499993</v>
      </c>
      <c r="I13" s="8"/>
      <c r="J13" s="7"/>
    </row>
    <row r="14" spans="1:26" ht="14.25" customHeight="1" x14ac:dyDescent="0.3">
      <c r="A14" s="4" t="s">
        <v>13</v>
      </c>
      <c r="B14" s="36">
        <v>27000</v>
      </c>
      <c r="C14">
        <f t="shared" si="0"/>
        <v>35617.655270000003</v>
      </c>
      <c r="D14" s="50">
        <f t="shared" si="3"/>
        <v>-8617.6552700000029</v>
      </c>
      <c r="E14" s="19">
        <f t="shared" si="1"/>
        <v>8617.6552700000029</v>
      </c>
      <c r="F14" s="49">
        <f t="shared" si="2"/>
        <v>74263982.352558821</v>
      </c>
      <c r="G14" s="24">
        <f t="shared" si="4"/>
        <v>0.31917241740740754</v>
      </c>
      <c r="J14" s="7"/>
    </row>
    <row r="15" spans="1:26" ht="14.25" customHeight="1" x14ac:dyDescent="0.3">
      <c r="A15" s="4" t="s">
        <v>14</v>
      </c>
      <c r="B15" s="36">
        <v>26000</v>
      </c>
      <c r="C15">
        <f t="shared" si="0"/>
        <v>29585.296581000002</v>
      </c>
      <c r="D15" s="50">
        <f t="shared" si="3"/>
        <v>-3585.2965810000023</v>
      </c>
      <c r="E15" s="19">
        <f t="shared" si="1"/>
        <v>3585.2965810000023</v>
      </c>
      <c r="F15" s="49">
        <f t="shared" si="2"/>
        <v>12854351.573730307</v>
      </c>
      <c r="G15" s="24">
        <f t="shared" si="4"/>
        <v>0.13789602234615395</v>
      </c>
    </row>
    <row r="16" spans="1:26" ht="14.25" customHeight="1" x14ac:dyDescent="0.3">
      <c r="A16" s="4" t="s">
        <v>15</v>
      </c>
      <c r="B16" s="36">
        <v>24000</v>
      </c>
      <c r="C16">
        <f t="shared" si="0"/>
        <v>27075.588974300001</v>
      </c>
      <c r="D16" s="50">
        <f t="shared" si="3"/>
        <v>-3075.5889743000007</v>
      </c>
      <c r="E16" s="19">
        <f t="shared" si="1"/>
        <v>3075.5889743000007</v>
      </c>
      <c r="F16" s="49">
        <f t="shared" si="2"/>
        <v>9459247.5388357304</v>
      </c>
      <c r="G16" s="24">
        <f t="shared" si="4"/>
        <v>0.12814954059583336</v>
      </c>
    </row>
    <row r="17" spans="1:26" ht="14.25" customHeight="1" x14ac:dyDescent="0.3">
      <c r="A17" s="11" t="s">
        <v>4</v>
      </c>
      <c r="D17" s="6"/>
      <c r="E17" s="6"/>
      <c r="G17" s="45"/>
    </row>
    <row r="18" spans="1:26" ht="14.25" customHeight="1" x14ac:dyDescent="0.3"/>
    <row r="19" spans="1:26" ht="14.25" customHeight="1" x14ac:dyDescent="0.3"/>
    <row r="20" spans="1:26" ht="14.25" customHeight="1" x14ac:dyDescent="0.3"/>
    <row r="21" spans="1:26" ht="14.25" customHeight="1" x14ac:dyDescent="0.3">
      <c r="A21" s="1" t="s">
        <v>36</v>
      </c>
      <c r="B21" s="1"/>
      <c r="C21" s="1"/>
      <c r="D21" s="1"/>
      <c r="E21" s="1"/>
      <c r="F21" s="1"/>
      <c r="G21" s="4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2" t="s">
        <v>16</v>
      </c>
      <c r="B22" s="2"/>
      <c r="C22" s="2"/>
      <c r="D22" s="2"/>
      <c r="E22" s="2"/>
      <c r="F22" s="2"/>
      <c r="G22" s="4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/>
    <row r="24" spans="1:26" ht="36" customHeight="1" x14ac:dyDescent="0.3">
      <c r="A24" s="3" t="s">
        <v>17</v>
      </c>
      <c r="B24" s="16" t="s">
        <v>18</v>
      </c>
      <c r="C24" s="47" t="s">
        <v>47</v>
      </c>
      <c r="D24" s="40" t="s">
        <v>44</v>
      </c>
      <c r="E24" s="40" t="s">
        <v>45</v>
      </c>
      <c r="F24" s="41" t="s">
        <v>46</v>
      </c>
      <c r="G24" s="44" t="s">
        <v>50</v>
      </c>
      <c r="L24" t="s">
        <v>52</v>
      </c>
    </row>
    <row r="25" spans="1:26" ht="14.25" customHeight="1" x14ac:dyDescent="0.3">
      <c r="A25" s="4" t="s">
        <v>19</v>
      </c>
      <c r="B25" s="23">
        <v>18</v>
      </c>
      <c r="C25" t="e">
        <v>#N/A</v>
      </c>
      <c r="D25" s="19"/>
      <c r="E25" s="19"/>
      <c r="F25" s="19"/>
      <c r="G25" s="24"/>
    </row>
    <row r="26" spans="1:26" ht="14.25" customHeight="1" x14ac:dyDescent="0.3">
      <c r="A26" s="4" t="s">
        <v>20</v>
      </c>
      <c r="B26" s="23">
        <v>31</v>
      </c>
      <c r="C26">
        <f>B25</f>
        <v>18</v>
      </c>
      <c r="D26" s="48">
        <f>B26-C26</f>
        <v>13</v>
      </c>
      <c r="E26" s="19">
        <f>ABS(D26)</f>
        <v>13</v>
      </c>
      <c r="F26" s="19">
        <f>E26^2</f>
        <v>169</v>
      </c>
      <c r="G26" s="24">
        <f>E26/B26</f>
        <v>0.41935483870967744</v>
      </c>
      <c r="L26" t="s">
        <v>53</v>
      </c>
      <c r="M26">
        <f>AVERAGE(E26:E39)</f>
        <v>10.268551184967635</v>
      </c>
    </row>
    <row r="27" spans="1:26" ht="14.25" customHeight="1" x14ac:dyDescent="0.3">
      <c r="A27" s="4" t="s">
        <v>21</v>
      </c>
      <c r="B27" s="23">
        <v>31</v>
      </c>
      <c r="C27">
        <f t="shared" ref="C27:C39" si="5">0.7*B26+0.3*C26</f>
        <v>27.099999999999998</v>
      </c>
      <c r="D27" s="48">
        <f>B27-C27</f>
        <v>3.9000000000000021</v>
      </c>
      <c r="E27" s="19">
        <f t="shared" ref="E27:E39" si="6">ABS(D27)</f>
        <v>3.9000000000000021</v>
      </c>
      <c r="F27" s="19">
        <f t="shared" ref="F27:F39" si="7">E27^2</f>
        <v>15.210000000000017</v>
      </c>
      <c r="G27" s="24">
        <f>E27/B27</f>
        <v>0.1258064516129033</v>
      </c>
      <c r="L27" t="s">
        <v>54</v>
      </c>
      <c r="M27" s="38">
        <f>AVERAGE(F26:F39)</f>
        <v>155.44356623115189</v>
      </c>
    </row>
    <row r="28" spans="1:26" ht="14.25" customHeight="1" x14ac:dyDescent="0.3">
      <c r="A28" s="4" t="s">
        <v>22</v>
      </c>
      <c r="B28" s="23">
        <v>16</v>
      </c>
      <c r="C28">
        <f t="shared" si="5"/>
        <v>29.83</v>
      </c>
      <c r="D28" s="48">
        <f t="shared" ref="D28:D39" si="8">B28-C28</f>
        <v>-13.829999999999998</v>
      </c>
      <c r="E28" s="19">
        <f t="shared" si="6"/>
        <v>13.829999999999998</v>
      </c>
      <c r="F28" s="19">
        <f t="shared" si="7"/>
        <v>191.26889999999995</v>
      </c>
      <c r="G28" s="24">
        <f t="shared" ref="G28:G39" si="9">E28/B28</f>
        <v>0.86437499999999989</v>
      </c>
      <c r="L28" t="s">
        <v>55</v>
      </c>
      <c r="M28" s="28">
        <f>AVERAGE(G26:G39)</f>
        <v>0.51016097850793785</v>
      </c>
    </row>
    <row r="29" spans="1:26" ht="14.25" customHeight="1" x14ac:dyDescent="0.3">
      <c r="A29" s="4" t="s">
        <v>23</v>
      </c>
      <c r="B29" s="23">
        <v>12</v>
      </c>
      <c r="C29">
        <f t="shared" si="5"/>
        <v>20.149000000000001</v>
      </c>
      <c r="D29" s="48">
        <f t="shared" si="8"/>
        <v>-8.1490000000000009</v>
      </c>
      <c r="E29" s="19">
        <f t="shared" si="6"/>
        <v>8.1490000000000009</v>
      </c>
      <c r="F29" s="19">
        <f t="shared" si="7"/>
        <v>66.40620100000001</v>
      </c>
      <c r="G29" s="24">
        <f t="shared" si="9"/>
        <v>0.67908333333333337</v>
      </c>
    </row>
    <row r="30" spans="1:26" ht="14.25" customHeight="1" x14ac:dyDescent="0.3">
      <c r="A30" s="4" t="s">
        <v>24</v>
      </c>
      <c r="B30" s="23">
        <v>33</v>
      </c>
      <c r="C30">
        <f t="shared" si="5"/>
        <v>14.444699999999997</v>
      </c>
      <c r="D30" s="48">
        <f t="shared" si="8"/>
        <v>18.555300000000003</v>
      </c>
      <c r="E30" s="19">
        <f t="shared" si="6"/>
        <v>18.555300000000003</v>
      </c>
      <c r="F30" s="19">
        <f t="shared" si="7"/>
        <v>344.29915809000011</v>
      </c>
      <c r="G30" s="24">
        <f t="shared" si="9"/>
        <v>0.56228181818181822</v>
      </c>
    </row>
    <row r="31" spans="1:26" ht="14.25" customHeight="1" x14ac:dyDescent="0.3">
      <c r="A31" s="4" t="s">
        <v>25</v>
      </c>
      <c r="B31" s="23">
        <v>30</v>
      </c>
      <c r="C31">
        <f t="shared" si="5"/>
        <v>27.433409999999995</v>
      </c>
      <c r="D31" s="48">
        <f t="shared" si="8"/>
        <v>2.566590000000005</v>
      </c>
      <c r="E31" s="19">
        <f t="shared" si="6"/>
        <v>2.566590000000005</v>
      </c>
      <c r="F31" s="19">
        <f t="shared" si="7"/>
        <v>6.5873842281000261</v>
      </c>
      <c r="G31" s="24">
        <f t="shared" si="9"/>
        <v>8.5553000000000171E-2</v>
      </c>
      <c r="L31" s="39" t="s">
        <v>58</v>
      </c>
      <c r="M31" s="46">
        <f>100%-M28</f>
        <v>0.48983902149206215</v>
      </c>
    </row>
    <row r="32" spans="1:26" ht="14.25" customHeight="1" x14ac:dyDescent="0.3">
      <c r="A32" s="4" t="s">
        <v>26</v>
      </c>
      <c r="B32" s="23">
        <v>36</v>
      </c>
      <c r="C32">
        <f t="shared" si="5"/>
        <v>29.230022999999996</v>
      </c>
      <c r="D32" s="48">
        <f t="shared" si="8"/>
        <v>6.7699770000000044</v>
      </c>
      <c r="E32" s="19">
        <f t="shared" si="6"/>
        <v>6.7699770000000044</v>
      </c>
      <c r="F32" s="19">
        <f t="shared" si="7"/>
        <v>45.832588580529062</v>
      </c>
      <c r="G32" s="24">
        <f t="shared" si="9"/>
        <v>0.18805491666666679</v>
      </c>
    </row>
    <row r="33" spans="1:7" ht="14.25" customHeight="1" x14ac:dyDescent="0.3">
      <c r="A33" s="4" t="s">
        <v>27</v>
      </c>
      <c r="B33" s="23">
        <v>15</v>
      </c>
      <c r="C33">
        <f t="shared" si="5"/>
        <v>33.969006899999997</v>
      </c>
      <c r="D33" s="48">
        <f t="shared" si="8"/>
        <v>-18.969006899999997</v>
      </c>
      <c r="E33" s="19">
        <f t="shared" si="6"/>
        <v>18.969006899999997</v>
      </c>
      <c r="F33" s="19">
        <f t="shared" si="7"/>
        <v>359.8232227722475</v>
      </c>
      <c r="G33" s="24">
        <f t="shared" si="9"/>
        <v>1.2646004599999998</v>
      </c>
    </row>
    <row r="34" spans="1:7" ht="14.25" customHeight="1" x14ac:dyDescent="0.3">
      <c r="A34" s="4" t="s">
        <v>28</v>
      </c>
      <c r="B34" s="23">
        <v>21</v>
      </c>
      <c r="C34">
        <f t="shared" si="5"/>
        <v>20.69070207</v>
      </c>
      <c r="D34" s="48">
        <f t="shared" si="8"/>
        <v>0.30929792999999961</v>
      </c>
      <c r="E34" s="19">
        <f t="shared" si="6"/>
        <v>0.30929792999999961</v>
      </c>
      <c r="F34" s="19">
        <f t="shared" si="7"/>
        <v>9.5665209502284659E-2</v>
      </c>
      <c r="G34" s="24">
        <f t="shared" si="9"/>
        <v>1.4728472857142839E-2</v>
      </c>
    </row>
    <row r="35" spans="1:7" ht="14.25" customHeight="1" x14ac:dyDescent="0.3">
      <c r="A35" s="4" t="s">
        <v>29</v>
      </c>
      <c r="B35" s="23">
        <v>20</v>
      </c>
      <c r="C35">
        <f t="shared" si="5"/>
        <v>20.907210620999997</v>
      </c>
      <c r="D35" s="48">
        <f t="shared" si="8"/>
        <v>-0.90721062099999727</v>
      </c>
      <c r="E35" s="19">
        <f t="shared" si="6"/>
        <v>0.90721062099999727</v>
      </c>
      <c r="F35" s="19">
        <f t="shared" si="7"/>
        <v>0.82303111085520064</v>
      </c>
      <c r="G35" s="24">
        <f t="shared" si="9"/>
        <v>4.5360531049999861E-2</v>
      </c>
    </row>
    <row r="36" spans="1:7" ht="14.25" customHeight="1" x14ac:dyDescent="0.3">
      <c r="A36" s="4" t="s">
        <v>30</v>
      </c>
      <c r="B36" s="23">
        <v>30</v>
      </c>
      <c r="C36">
        <f t="shared" si="5"/>
        <v>20.272163186299998</v>
      </c>
      <c r="D36" s="48">
        <f t="shared" si="8"/>
        <v>9.7278368137000015</v>
      </c>
      <c r="E36" s="19">
        <f t="shared" si="6"/>
        <v>9.7278368137000015</v>
      </c>
      <c r="F36" s="19">
        <f t="shared" si="7"/>
        <v>94.630809073977005</v>
      </c>
      <c r="G36" s="24">
        <f t="shared" si="9"/>
        <v>0.32426122712333338</v>
      </c>
    </row>
    <row r="37" spans="1:7" ht="14.25" customHeight="1" x14ac:dyDescent="0.3">
      <c r="A37" s="4" t="s">
        <v>31</v>
      </c>
      <c r="B37" s="23">
        <v>33</v>
      </c>
      <c r="C37">
        <f t="shared" si="5"/>
        <v>27.08164895589</v>
      </c>
      <c r="D37" s="48">
        <f t="shared" si="8"/>
        <v>5.9183510441100005</v>
      </c>
      <c r="E37" s="19">
        <f t="shared" si="6"/>
        <v>5.9183510441100005</v>
      </c>
      <c r="F37" s="19">
        <f t="shared" si="7"/>
        <v>35.026879081317929</v>
      </c>
      <c r="G37" s="24">
        <f t="shared" si="9"/>
        <v>0.17934397103363639</v>
      </c>
    </row>
    <row r="38" spans="1:7" ht="14.25" customHeight="1" x14ac:dyDescent="0.3">
      <c r="A38" s="4" t="s">
        <v>32</v>
      </c>
      <c r="B38" s="23">
        <v>11</v>
      </c>
      <c r="C38">
        <f t="shared" si="5"/>
        <v>31.224494686766995</v>
      </c>
      <c r="D38" s="48">
        <f t="shared" si="8"/>
        <v>-20.224494686766995</v>
      </c>
      <c r="E38" s="19">
        <f t="shared" si="6"/>
        <v>20.224494686766995</v>
      </c>
      <c r="F38" s="19">
        <f t="shared" si="7"/>
        <v>409.03018533506645</v>
      </c>
      <c r="G38" s="24">
        <f t="shared" si="9"/>
        <v>1.8385904260697268</v>
      </c>
    </row>
    <row r="39" spans="1:7" ht="14.25" customHeight="1" x14ac:dyDescent="0.3">
      <c r="A39" s="4" t="s">
        <v>33</v>
      </c>
      <c r="B39" s="23">
        <v>38</v>
      </c>
      <c r="C39">
        <f t="shared" si="5"/>
        <v>17.067348406030099</v>
      </c>
      <c r="D39" s="48">
        <f t="shared" si="8"/>
        <v>20.932651593969901</v>
      </c>
      <c r="E39" s="19">
        <f t="shared" si="6"/>
        <v>20.932651593969901</v>
      </c>
      <c r="F39" s="19">
        <f t="shared" si="7"/>
        <v>438.17590275453063</v>
      </c>
      <c r="G39" s="24">
        <f t="shared" si="9"/>
        <v>0.55085925247289214</v>
      </c>
    </row>
    <row r="40" spans="1:7" ht="14.25" customHeight="1" x14ac:dyDescent="0.3">
      <c r="A40" s="11" t="s">
        <v>34</v>
      </c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topLeftCell="O16" workbookViewId="0">
      <selection activeCell="W39" sqref="W39"/>
    </sheetView>
  </sheetViews>
  <sheetFormatPr defaultColWidth="14.44140625" defaultRowHeight="15" customHeight="1" x14ac:dyDescent="0.3"/>
  <cols>
    <col min="1" max="1" width="10.88671875" customWidth="1"/>
    <col min="2" max="2" width="9.88671875" customWidth="1"/>
    <col min="3" max="3" width="8.6640625" customWidth="1"/>
    <col min="4" max="4" width="14.6640625" customWidth="1"/>
    <col min="5" max="6" width="15" customWidth="1"/>
    <col min="7" max="7" width="12.77734375" customWidth="1"/>
    <col min="8" max="8" width="18.88671875" style="22" customWidth="1"/>
    <col min="9" max="9" width="15.33203125" customWidth="1"/>
    <col min="10" max="10" width="16.33203125" customWidth="1"/>
    <col min="11" max="11" width="11.33203125" customWidth="1"/>
    <col min="12" max="12" width="20" customWidth="1"/>
    <col min="13" max="14" width="17.88671875" customWidth="1"/>
    <col min="15" max="15" width="15.44140625" customWidth="1"/>
    <col min="16" max="16" width="20.109375" customWidth="1"/>
    <col min="17" max="27" width="8.6640625" customWidth="1"/>
  </cols>
  <sheetData>
    <row r="1" spans="1:27" ht="14.25" customHeight="1" x14ac:dyDescent="0.3">
      <c r="A1" s="1" t="s">
        <v>38</v>
      </c>
      <c r="B1" s="1"/>
      <c r="C1" s="1"/>
      <c r="D1" s="1"/>
      <c r="E1" s="1"/>
      <c r="F1" s="1"/>
      <c r="G1" s="1"/>
      <c r="H1" s="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x14ac:dyDescent="0.3">
      <c r="A2" s="2" t="s">
        <v>1</v>
      </c>
      <c r="B2" s="2"/>
      <c r="C2" s="2"/>
      <c r="D2" s="2"/>
      <c r="E2" s="2"/>
      <c r="F2" s="2"/>
      <c r="G2" s="2"/>
      <c r="H2" s="4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3">
      <c r="F3" s="6" t="s">
        <v>61</v>
      </c>
      <c r="G3" s="32">
        <f>INTERCEPT(C5:C16,A5:A16)</f>
        <v>47545.454545454544</v>
      </c>
      <c r="H3" s="45"/>
      <c r="I3" t="s">
        <v>62</v>
      </c>
      <c r="J3">
        <f>SLOPE(C5:C16,A5:A16)</f>
        <v>-1468.5314685314686</v>
      </c>
    </row>
    <row r="4" spans="1:27" ht="35.4" customHeight="1" x14ac:dyDescent="0.3">
      <c r="A4" s="54" t="s">
        <v>59</v>
      </c>
      <c r="B4" s="52" t="s">
        <v>2</v>
      </c>
      <c r="C4" s="3" t="s">
        <v>37</v>
      </c>
      <c r="D4" s="47" t="s">
        <v>47</v>
      </c>
      <c r="E4" s="75" t="s">
        <v>69</v>
      </c>
      <c r="F4" s="76" t="s">
        <v>70</v>
      </c>
      <c r="G4" s="40" t="s">
        <v>44</v>
      </c>
      <c r="H4" s="40" t="s">
        <v>45</v>
      </c>
      <c r="I4" s="41" t="s">
        <v>46</v>
      </c>
      <c r="J4" s="44" t="s">
        <v>50</v>
      </c>
      <c r="K4" s="13"/>
      <c r="L4" s="8" t="s">
        <v>52</v>
      </c>
      <c r="M4" s="19"/>
      <c r="N4" s="19" t="s">
        <v>63</v>
      </c>
      <c r="O4" s="19" t="s">
        <v>64</v>
      </c>
      <c r="P4" s="25" t="s">
        <v>65</v>
      </c>
      <c r="Q4" s="71" t="s">
        <v>66</v>
      </c>
    </row>
    <row r="5" spans="1:27" ht="14.25" customHeight="1" x14ac:dyDescent="0.3">
      <c r="A5" s="19">
        <v>1</v>
      </c>
      <c r="B5" s="53" t="s">
        <v>4</v>
      </c>
      <c r="C5" s="17">
        <v>34000</v>
      </c>
      <c r="D5" s="20">
        <f>$G3+($J3*$A5)</f>
        <v>46076.923076923078</v>
      </c>
      <c r="E5" s="57">
        <f>VLOOKUP(B5,$N$4:$Q$16,4,)</f>
        <v>0.89473684210526316</v>
      </c>
      <c r="F5" s="57">
        <f>D5*E5</f>
        <v>41226.720647773283</v>
      </c>
      <c r="G5" s="57">
        <f>C5-F5</f>
        <v>-7226.7206477732834</v>
      </c>
      <c r="H5" s="20">
        <f>ABS(G5)</f>
        <v>7226.7206477732834</v>
      </c>
      <c r="I5" s="20">
        <f>H5^2</f>
        <v>52225491.320952706</v>
      </c>
      <c r="J5" s="66">
        <f>H5/C5</f>
        <v>0.21255060728744951</v>
      </c>
      <c r="K5" s="14"/>
      <c r="L5" s="7"/>
      <c r="M5" s="19"/>
      <c r="N5" s="53" t="s">
        <v>4</v>
      </c>
      <c r="O5" s="19">
        <f>AVERAGEIF($B$5:$B$16,N5,$C$5:$C$16)</f>
        <v>34000</v>
      </c>
      <c r="P5" s="70">
        <f>AVERAGE($C$5:$C$16)</f>
        <v>38000</v>
      </c>
      <c r="Q5" s="50">
        <f>O5/P5</f>
        <v>0.89473684210526316</v>
      </c>
      <c r="R5" s="6"/>
      <c r="S5" s="12"/>
    </row>
    <row r="6" spans="1:27" ht="14.25" customHeight="1" x14ac:dyDescent="0.3">
      <c r="A6" s="19">
        <v>2</v>
      </c>
      <c r="B6" s="53" t="s">
        <v>5</v>
      </c>
      <c r="C6" s="17">
        <v>37000</v>
      </c>
      <c r="D6" s="65">
        <f>G3+(J3*A6)</f>
        <v>44608.391608391605</v>
      </c>
      <c r="E6" s="57">
        <f>VLOOKUP(B6,$N$4:$Q$16,4,)</f>
        <v>0.97368421052631582</v>
      </c>
      <c r="F6" s="57">
        <f t="shared" ref="F6:F16" si="0">D6*E6</f>
        <v>43434.486566065512</v>
      </c>
      <c r="G6" s="57">
        <f t="shared" ref="G6:G16" si="1">C6-F6</f>
        <v>-6434.4865660655123</v>
      </c>
      <c r="H6" s="20">
        <f t="shared" ref="H6:H16" si="2">ABS(G6)</f>
        <v>6434.4865660655123</v>
      </c>
      <c r="I6" s="20">
        <f t="shared" ref="I6:I16" si="3">H6^2</f>
        <v>41402617.368877545</v>
      </c>
      <c r="J6" s="66">
        <f>H6/C6</f>
        <v>0.17390504232609494</v>
      </c>
      <c r="K6" s="14" t="s">
        <v>53</v>
      </c>
      <c r="L6" s="6">
        <f>AVERAGE(H5:H16)</f>
        <v>3967.6113360323893</v>
      </c>
      <c r="M6" s="67"/>
      <c r="N6" s="53" t="s">
        <v>5</v>
      </c>
      <c r="O6" s="19">
        <f t="shared" ref="O6:O16" si="4">AVERAGEIF($B$5:$B$16,N6,$C$5:$C$16)</f>
        <v>37000</v>
      </c>
      <c r="P6" s="70">
        <f t="shared" ref="P6:P16" si="5">AVERAGE($C$5:$C$16)</f>
        <v>38000</v>
      </c>
      <c r="Q6" s="50">
        <f t="shared" ref="Q6:Q16" si="6">O6/P6</f>
        <v>0.97368421052631582</v>
      </c>
      <c r="R6" s="6"/>
      <c r="S6" s="12"/>
    </row>
    <row r="7" spans="1:27" ht="14.25" customHeight="1" x14ac:dyDescent="0.3">
      <c r="A7" s="19">
        <v>3</v>
      </c>
      <c r="B7" s="53" t="s">
        <v>6</v>
      </c>
      <c r="C7" s="17">
        <v>44000</v>
      </c>
      <c r="D7" s="20">
        <f>$G$3+($J$3*$A7)</f>
        <v>43139.860139860139</v>
      </c>
      <c r="E7" s="57">
        <f>VLOOKUP(B7,$N$4:$Q$16,4,)</f>
        <v>1.1578947368421053</v>
      </c>
      <c r="F7" s="57">
        <f t="shared" si="0"/>
        <v>49951.417004048584</v>
      </c>
      <c r="G7" s="57">
        <f t="shared" si="1"/>
        <v>-5951.4170040485842</v>
      </c>
      <c r="H7" s="20">
        <f t="shared" si="2"/>
        <v>5951.4170040485842</v>
      </c>
      <c r="I7" s="20">
        <f t="shared" si="3"/>
        <v>35419364.356078625</v>
      </c>
      <c r="J7" s="66">
        <f>H7/C7</f>
        <v>0.13525947736474056</v>
      </c>
      <c r="K7" s="12" t="s">
        <v>54</v>
      </c>
      <c r="L7" s="6">
        <f>AVERAGE(I5:I16)</f>
        <v>19552885.0302401</v>
      </c>
      <c r="M7" s="67"/>
      <c r="N7" s="53" t="s">
        <v>6</v>
      </c>
      <c r="O7" s="19">
        <f t="shared" si="4"/>
        <v>44000</v>
      </c>
      <c r="P7" s="70">
        <f t="shared" si="5"/>
        <v>38000</v>
      </c>
      <c r="Q7" s="50">
        <f t="shared" si="6"/>
        <v>1.1578947368421053</v>
      </c>
      <c r="R7" s="6"/>
      <c r="S7" s="12"/>
    </row>
    <row r="8" spans="1:27" ht="14.25" customHeight="1" x14ac:dyDescent="0.3">
      <c r="A8" s="19">
        <v>4</v>
      </c>
      <c r="B8" s="53" t="s">
        <v>7</v>
      </c>
      <c r="C8" s="17">
        <v>47000</v>
      </c>
      <c r="D8" s="20">
        <f>$G$3+($J$3*$A8)</f>
        <v>41671.328671328672</v>
      </c>
      <c r="E8" s="57">
        <f>VLOOKUP(B8,$N$4:$Q$16,4,)</f>
        <v>1.236842105263158</v>
      </c>
      <c r="F8" s="57">
        <f t="shared" si="0"/>
        <v>51540.853882959149</v>
      </c>
      <c r="G8" s="57">
        <f t="shared" si="1"/>
        <v>-4540.8538829591489</v>
      </c>
      <c r="H8" s="20">
        <f t="shared" si="2"/>
        <v>4540.8538829591489</v>
      </c>
      <c r="I8" s="20">
        <f t="shared" si="3"/>
        <v>20619353.986385182</v>
      </c>
      <c r="J8" s="66">
        <f>H8/C8</f>
        <v>9.661391240338614E-2</v>
      </c>
      <c r="K8" s="12" t="s">
        <v>55</v>
      </c>
      <c r="L8" s="7">
        <f>AVERAGE(J5:J16)</f>
        <v>0.11593669488406334</v>
      </c>
      <c r="M8" s="67"/>
      <c r="N8" s="53" t="s">
        <v>7</v>
      </c>
      <c r="O8" s="19">
        <f t="shared" si="4"/>
        <v>47000</v>
      </c>
      <c r="P8" s="70">
        <f t="shared" si="5"/>
        <v>38000</v>
      </c>
      <c r="Q8" s="50">
        <f t="shared" si="6"/>
        <v>1.236842105263158</v>
      </c>
      <c r="R8" s="6"/>
      <c r="S8" s="12"/>
    </row>
    <row r="9" spans="1:27" ht="14.25" customHeight="1" x14ac:dyDescent="0.3">
      <c r="A9" s="19">
        <v>5</v>
      </c>
      <c r="B9" s="53" t="s">
        <v>8</v>
      </c>
      <c r="C9" s="17">
        <v>48000</v>
      </c>
      <c r="D9" s="20">
        <f>$G$3+($J$3*$A9)</f>
        <v>40202.797202797199</v>
      </c>
      <c r="E9" s="57">
        <f>VLOOKUP(B9,$N$4:$Q$16,4,)</f>
        <v>1.263157894736842</v>
      </c>
      <c r="F9" s="57">
        <f t="shared" si="0"/>
        <v>50782.480677217514</v>
      </c>
      <c r="G9" s="57">
        <f t="shared" si="1"/>
        <v>-2782.4806772175143</v>
      </c>
      <c r="H9" s="20">
        <f t="shared" si="2"/>
        <v>2782.4806772175143</v>
      </c>
      <c r="I9" s="20">
        <f t="shared" si="3"/>
        <v>7742198.7190888375</v>
      </c>
      <c r="J9" s="66">
        <f>H9/C9</f>
        <v>5.7968347442031547E-2</v>
      </c>
      <c r="K9" s="12"/>
      <c r="L9" s="7"/>
      <c r="M9" s="26"/>
      <c r="N9" s="53" t="s">
        <v>8</v>
      </c>
      <c r="O9" s="19">
        <f t="shared" si="4"/>
        <v>48000</v>
      </c>
      <c r="P9" s="70">
        <f t="shared" si="5"/>
        <v>38000</v>
      </c>
      <c r="Q9" s="50">
        <f t="shared" si="6"/>
        <v>1.263157894736842</v>
      </c>
      <c r="R9" s="6"/>
      <c r="S9" s="12"/>
    </row>
    <row r="10" spans="1:27" ht="14.25" customHeight="1" x14ac:dyDescent="0.3">
      <c r="A10" s="19">
        <v>6</v>
      </c>
      <c r="B10" s="53" t="s">
        <v>9</v>
      </c>
      <c r="C10" s="17">
        <v>48000</v>
      </c>
      <c r="D10" s="20">
        <f t="shared" ref="D10:D16" si="7">$G$3+($J$3*$A10)</f>
        <v>38734.265734265733</v>
      </c>
      <c r="E10" s="57">
        <f>VLOOKUP(B10,$N$4:$Q$16,4,)</f>
        <v>1.263157894736842</v>
      </c>
      <c r="F10" s="57">
        <f t="shared" si="0"/>
        <v>48927.4935590725</v>
      </c>
      <c r="G10" s="57">
        <f t="shared" si="1"/>
        <v>-927.49355907249992</v>
      </c>
      <c r="H10" s="20">
        <f t="shared" si="2"/>
        <v>927.49355907249992</v>
      </c>
      <c r="I10" s="20">
        <f t="shared" si="3"/>
        <v>860244.30212097289</v>
      </c>
      <c r="J10" s="66">
        <f>H10/C10</f>
        <v>1.9322782480677082E-2</v>
      </c>
      <c r="K10" s="12"/>
      <c r="L10" s="14"/>
      <c r="M10" s="20"/>
      <c r="N10" s="53" t="s">
        <v>9</v>
      </c>
      <c r="O10" s="19">
        <f t="shared" si="4"/>
        <v>48000</v>
      </c>
      <c r="P10" s="70">
        <f t="shared" si="5"/>
        <v>38000</v>
      </c>
      <c r="Q10" s="50">
        <f t="shared" si="6"/>
        <v>1.263157894736842</v>
      </c>
      <c r="R10" s="6"/>
      <c r="S10" s="12"/>
    </row>
    <row r="11" spans="1:27" ht="14.25" customHeight="1" x14ac:dyDescent="0.3">
      <c r="A11" s="19">
        <v>7</v>
      </c>
      <c r="B11" s="53" t="s">
        <v>10</v>
      </c>
      <c r="C11" s="17">
        <v>46000</v>
      </c>
      <c r="D11" s="20">
        <f t="shared" si="7"/>
        <v>37265.734265734267</v>
      </c>
      <c r="E11" s="57">
        <f>VLOOKUP(B11,$N$4:$Q$16,4,)</f>
        <v>1.2105263157894737</v>
      </c>
      <c r="F11" s="57">
        <f t="shared" si="0"/>
        <v>45111.152005888849</v>
      </c>
      <c r="G11" s="57">
        <f t="shared" si="1"/>
        <v>888.84799411115091</v>
      </c>
      <c r="H11" s="20">
        <f t="shared" si="2"/>
        <v>888.84799411115091</v>
      </c>
      <c r="I11" s="20">
        <f t="shared" si="3"/>
        <v>790050.75663541653</v>
      </c>
      <c r="J11" s="66">
        <f>H11/C11</f>
        <v>1.9322782480677193E-2</v>
      </c>
      <c r="K11" s="12" t="s">
        <v>71</v>
      </c>
      <c r="L11" s="45">
        <f>100%-L8</f>
        <v>0.88406330511593667</v>
      </c>
      <c r="M11" s="20"/>
      <c r="N11" s="53" t="s">
        <v>10</v>
      </c>
      <c r="O11" s="19">
        <f t="shared" si="4"/>
        <v>46000</v>
      </c>
      <c r="P11" s="70">
        <f t="shared" si="5"/>
        <v>38000</v>
      </c>
      <c r="Q11" s="50">
        <f t="shared" si="6"/>
        <v>1.2105263157894737</v>
      </c>
      <c r="R11" s="6"/>
      <c r="S11" s="12"/>
    </row>
    <row r="12" spans="1:27" ht="14.25" customHeight="1" x14ac:dyDescent="0.3">
      <c r="A12" s="19">
        <v>8</v>
      </c>
      <c r="B12" s="53" t="s">
        <v>11</v>
      </c>
      <c r="C12" s="17">
        <v>43000</v>
      </c>
      <c r="D12" s="20">
        <f t="shared" si="7"/>
        <v>35797.202797202794</v>
      </c>
      <c r="E12" s="57">
        <f>VLOOKUP(B12,$N$4:$Q$16,4,)</f>
        <v>1.131578947368421</v>
      </c>
      <c r="F12" s="57">
        <f t="shared" si="0"/>
        <v>40507.361059992632</v>
      </c>
      <c r="G12" s="57">
        <f t="shared" si="1"/>
        <v>2492.6389400073676</v>
      </c>
      <c r="H12" s="20">
        <f t="shared" si="2"/>
        <v>2492.6389400073676</v>
      </c>
      <c r="I12" s="20">
        <f t="shared" si="3"/>
        <v>6213248.8852410531</v>
      </c>
      <c r="J12" s="66">
        <f>H12/C12</f>
        <v>5.7968347442031803E-2</v>
      </c>
      <c r="K12" s="12"/>
      <c r="L12" s="14"/>
      <c r="M12" s="20"/>
      <c r="N12" s="53" t="s">
        <v>11</v>
      </c>
      <c r="O12" s="19">
        <f t="shared" si="4"/>
        <v>43000</v>
      </c>
      <c r="P12" s="70">
        <f t="shared" si="5"/>
        <v>38000</v>
      </c>
      <c r="Q12" s="50">
        <f t="shared" si="6"/>
        <v>1.131578947368421</v>
      </c>
      <c r="R12" s="6"/>
      <c r="S12" s="12"/>
    </row>
    <row r="13" spans="1:27" ht="14.25" customHeight="1" x14ac:dyDescent="0.3">
      <c r="A13" s="19">
        <v>9</v>
      </c>
      <c r="B13" s="55" t="s">
        <v>12</v>
      </c>
      <c r="C13" s="56">
        <v>32000</v>
      </c>
      <c r="D13" s="20">
        <f t="shared" si="7"/>
        <v>34328.671328671328</v>
      </c>
      <c r="E13" s="57">
        <f>VLOOKUP(B13,$N$4:$Q$16,4,)</f>
        <v>0.84210526315789469</v>
      </c>
      <c r="F13" s="57">
        <f t="shared" si="0"/>
        <v>28908.354803091643</v>
      </c>
      <c r="G13" s="57">
        <f t="shared" si="1"/>
        <v>3091.6451969083573</v>
      </c>
      <c r="H13" s="20">
        <f t="shared" si="2"/>
        <v>3091.6451969083573</v>
      </c>
      <c r="I13" s="20">
        <f t="shared" si="3"/>
        <v>9558270.0235665161</v>
      </c>
      <c r="J13" s="66">
        <f>H13/C13</f>
        <v>9.6613912403386168E-2</v>
      </c>
      <c r="K13" s="12"/>
      <c r="L13" s="14"/>
      <c r="M13" s="20"/>
      <c r="N13" s="55" t="s">
        <v>12</v>
      </c>
      <c r="O13" s="19">
        <f t="shared" si="4"/>
        <v>32000</v>
      </c>
      <c r="P13" s="70">
        <f t="shared" si="5"/>
        <v>38000</v>
      </c>
      <c r="Q13" s="50">
        <f t="shared" si="6"/>
        <v>0.84210526315789469</v>
      </c>
      <c r="R13" s="6"/>
      <c r="S13" s="12"/>
    </row>
    <row r="14" spans="1:27" ht="14.25" customHeight="1" x14ac:dyDescent="0.3">
      <c r="A14" s="19">
        <v>10</v>
      </c>
      <c r="B14" s="53" t="s">
        <v>13</v>
      </c>
      <c r="C14" s="17">
        <v>27000</v>
      </c>
      <c r="D14" s="20">
        <f t="shared" si="7"/>
        <v>32860.139860139854</v>
      </c>
      <c r="E14" s="57">
        <f>VLOOKUP(B14,$N$4:$Q$16,4,)</f>
        <v>0.71052631578947367</v>
      </c>
      <c r="F14" s="57">
        <f t="shared" si="0"/>
        <v>23347.994111152002</v>
      </c>
      <c r="G14" s="57">
        <f t="shared" si="1"/>
        <v>3652.005888847998</v>
      </c>
      <c r="H14" s="20">
        <f t="shared" si="2"/>
        <v>3652.005888847998</v>
      </c>
      <c r="I14" s="20">
        <f t="shared" si="3"/>
        <v>13337147.012180455</v>
      </c>
      <c r="J14" s="66">
        <f>H14/C14</f>
        <v>0.13525947736474067</v>
      </c>
      <c r="K14" s="12"/>
      <c r="L14" s="14"/>
      <c r="M14" s="20"/>
      <c r="N14" s="53" t="s">
        <v>13</v>
      </c>
      <c r="O14" s="19">
        <f t="shared" si="4"/>
        <v>27000</v>
      </c>
      <c r="P14" s="70">
        <f t="shared" si="5"/>
        <v>38000</v>
      </c>
      <c r="Q14" s="50">
        <f t="shared" si="6"/>
        <v>0.71052631578947367</v>
      </c>
      <c r="R14" s="6"/>
      <c r="S14" s="12"/>
    </row>
    <row r="15" spans="1:27" ht="14.25" customHeight="1" x14ac:dyDescent="0.3">
      <c r="A15" s="19">
        <v>11</v>
      </c>
      <c r="B15" s="53" t="s">
        <v>14</v>
      </c>
      <c r="C15" s="17">
        <v>26000</v>
      </c>
      <c r="D15" s="20">
        <f t="shared" si="7"/>
        <v>31391.608391608388</v>
      </c>
      <c r="E15" s="57">
        <f>VLOOKUP(B15,$N$4:$Q$16,4,)</f>
        <v>0.68421052631578949</v>
      </c>
      <c r="F15" s="57">
        <f t="shared" si="0"/>
        <v>21478.468899521529</v>
      </c>
      <c r="G15" s="57">
        <f t="shared" si="1"/>
        <v>4521.5311004784708</v>
      </c>
      <c r="H15" s="20">
        <f t="shared" si="2"/>
        <v>4521.5311004784708</v>
      </c>
      <c r="I15" s="20">
        <f t="shared" si="3"/>
        <v>20444243.492594052</v>
      </c>
      <c r="J15" s="66">
        <f>H15/C15</f>
        <v>0.17390504232609502</v>
      </c>
      <c r="K15" s="12"/>
      <c r="L15" s="7"/>
      <c r="M15" s="19"/>
      <c r="N15" s="53" t="s">
        <v>14</v>
      </c>
      <c r="O15" s="19">
        <f t="shared" si="4"/>
        <v>26000</v>
      </c>
      <c r="P15" s="70">
        <f t="shared" si="5"/>
        <v>38000</v>
      </c>
      <c r="Q15" s="50">
        <f t="shared" si="6"/>
        <v>0.68421052631578949</v>
      </c>
      <c r="R15" s="6"/>
      <c r="S15" s="12"/>
    </row>
    <row r="16" spans="1:27" ht="14.25" customHeight="1" x14ac:dyDescent="0.3">
      <c r="A16" s="19">
        <v>12</v>
      </c>
      <c r="B16" s="53" t="s">
        <v>15</v>
      </c>
      <c r="C16" s="17">
        <v>24000</v>
      </c>
      <c r="D16" s="20">
        <f t="shared" si="7"/>
        <v>29923.076923076922</v>
      </c>
      <c r="E16" s="57">
        <f>VLOOKUP(B16,$N$4:$Q$16,4,)</f>
        <v>0.63157894736842102</v>
      </c>
      <c r="F16" s="57">
        <f t="shared" si="0"/>
        <v>18898.785425101214</v>
      </c>
      <c r="G16" s="57">
        <f t="shared" si="1"/>
        <v>5101.2145748987859</v>
      </c>
      <c r="H16" s="20">
        <f t="shared" si="2"/>
        <v>5101.2145748987859</v>
      </c>
      <c r="I16" s="20">
        <f t="shared" si="3"/>
        <v>26022390.139159802</v>
      </c>
      <c r="J16" s="66">
        <f>H16/C16</f>
        <v>0.21255060728744943</v>
      </c>
      <c r="K16" s="12"/>
      <c r="L16" s="7"/>
      <c r="M16" s="19"/>
      <c r="N16" s="53" t="s">
        <v>15</v>
      </c>
      <c r="O16" s="19">
        <f t="shared" si="4"/>
        <v>24000</v>
      </c>
      <c r="P16" s="70">
        <f t="shared" si="5"/>
        <v>38000</v>
      </c>
      <c r="Q16" s="50">
        <f t="shared" si="6"/>
        <v>0.63157894736842102</v>
      </c>
      <c r="R16" s="6"/>
      <c r="S16" s="12"/>
    </row>
    <row r="17" spans="1:27" ht="14.25" customHeight="1" x14ac:dyDescent="0.3">
      <c r="A17" t="s">
        <v>60</v>
      </c>
      <c r="D17" s="12"/>
      <c r="E17" s="12"/>
      <c r="F17" s="6"/>
    </row>
    <row r="18" spans="1:27" ht="14.25" customHeight="1" x14ac:dyDescent="0.3"/>
    <row r="19" spans="1:27" ht="14.25" customHeight="1" x14ac:dyDescent="0.3"/>
    <row r="20" spans="1:27" ht="14.25" customHeight="1" x14ac:dyDescent="0.3"/>
    <row r="21" spans="1:27" ht="14.25" customHeight="1" x14ac:dyDescent="0.3">
      <c r="A21" s="1" t="s">
        <v>38</v>
      </c>
      <c r="B21" s="1"/>
      <c r="C21" s="1"/>
      <c r="D21" s="1"/>
      <c r="E21" s="1"/>
      <c r="F21" s="1"/>
      <c r="G21" s="1"/>
      <c r="H21" s="4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3">
      <c r="A22" s="2" t="s">
        <v>16</v>
      </c>
      <c r="B22" s="2"/>
      <c r="C22" s="2"/>
      <c r="D22" s="2"/>
      <c r="E22" s="2"/>
      <c r="F22" s="2"/>
      <c r="G22" s="2"/>
      <c r="H22" s="4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4.25" customHeight="1" x14ac:dyDescent="0.3">
      <c r="H23" s="22" t="s">
        <v>61</v>
      </c>
      <c r="I23">
        <f>INTERCEPT(C25:C39,A25:A39)</f>
        <v>22.971428571428572</v>
      </c>
      <c r="J23" t="s">
        <v>62</v>
      </c>
      <c r="K23">
        <f>SLOPE(C25:C39,A25:A39)</f>
        <v>0.25357142857142856</v>
      </c>
    </row>
    <row r="24" spans="1:27" ht="32.4" customHeight="1" x14ac:dyDescent="0.3">
      <c r="A24" s="58" t="s">
        <v>59</v>
      </c>
      <c r="B24" s="59" t="s">
        <v>17</v>
      </c>
      <c r="C24" s="59" t="s">
        <v>18</v>
      </c>
      <c r="D24" s="60" t="s">
        <v>47</v>
      </c>
      <c r="E24" s="74" t="s">
        <v>69</v>
      </c>
      <c r="F24" s="74" t="s">
        <v>70</v>
      </c>
      <c r="G24" s="61" t="s">
        <v>44</v>
      </c>
      <c r="H24" s="61" t="s">
        <v>45</v>
      </c>
      <c r="I24" s="62" t="s">
        <v>46</v>
      </c>
      <c r="J24" s="63" t="s">
        <v>50</v>
      </c>
      <c r="L24" t="s">
        <v>52</v>
      </c>
      <c r="N24" s="68" t="s">
        <v>17</v>
      </c>
      <c r="O24" s="72" t="s">
        <v>67</v>
      </c>
      <c r="P24" s="73" t="s">
        <v>68</v>
      </c>
      <c r="Q24" s="73" t="s">
        <v>66</v>
      </c>
    </row>
    <row r="25" spans="1:27" ht="14.25" customHeight="1" x14ac:dyDescent="0.3">
      <c r="A25" s="19">
        <v>1</v>
      </c>
      <c r="B25" s="64" t="s">
        <v>19</v>
      </c>
      <c r="C25" s="64">
        <v>18</v>
      </c>
      <c r="D25" s="19">
        <f>$I$23+($K$23*$A25)</f>
        <v>23.225000000000001</v>
      </c>
      <c r="E25" s="19">
        <f>VLOOKUP(B25,$N$24:$Q$39,4,)</f>
        <v>0.72</v>
      </c>
      <c r="F25" s="19">
        <f>D25*E25</f>
        <v>16.722000000000001</v>
      </c>
      <c r="G25" s="19">
        <f>C25-F25</f>
        <v>1.2779999999999987</v>
      </c>
      <c r="H25" s="19">
        <f>ABS(G25)</f>
        <v>1.2779999999999987</v>
      </c>
      <c r="I25" s="19">
        <f>H25^2</f>
        <v>1.6332839999999966</v>
      </c>
      <c r="J25" s="24">
        <f>H25/C25</f>
        <v>7.0999999999999924E-2</v>
      </c>
      <c r="N25" s="69" t="s">
        <v>19</v>
      </c>
      <c r="O25" s="19">
        <f>AVERAGEIF($B$25:$B$39,N25,$C$25:$C$39)</f>
        <v>18</v>
      </c>
      <c r="P25" s="19">
        <f>AVERAGE($C$25:$C$39)</f>
        <v>25</v>
      </c>
      <c r="Q25" s="19">
        <f>O25/P25</f>
        <v>0.72</v>
      </c>
    </row>
    <row r="26" spans="1:27" ht="14.25" customHeight="1" x14ac:dyDescent="0.3">
      <c r="A26" s="19">
        <v>2</v>
      </c>
      <c r="B26" s="64" t="s">
        <v>20</v>
      </c>
      <c r="C26" s="64">
        <v>31</v>
      </c>
      <c r="D26" s="19">
        <f t="shared" ref="D26:D39" si="8">$I$23+($K$23*$A26)</f>
        <v>23.478571428571428</v>
      </c>
      <c r="E26" s="19">
        <f t="shared" ref="E26:E39" si="9">VLOOKUP(B26,$N$24:$Q$39,4,)</f>
        <v>1.24</v>
      </c>
      <c r="F26" s="19">
        <f t="shared" ref="F26:F39" si="10">D26*E26</f>
        <v>29.113428571428571</v>
      </c>
      <c r="G26" s="19">
        <f t="shared" ref="G26:G39" si="11">C26-F26</f>
        <v>1.886571428571429</v>
      </c>
      <c r="H26" s="19">
        <f t="shared" ref="H26:H39" si="12">ABS(G26)</f>
        <v>1.886571428571429</v>
      </c>
      <c r="I26" s="19">
        <f t="shared" ref="I26:I39" si="13">H26^2</f>
        <v>3.5591517551020426</v>
      </c>
      <c r="J26" s="24">
        <f>H26/C26</f>
        <v>6.0857142857142874E-2</v>
      </c>
      <c r="N26" s="69" t="s">
        <v>20</v>
      </c>
      <c r="O26" s="19">
        <f t="shared" ref="O26:O39" si="14">AVERAGEIF($B$25:$B$39,N26,$C$25:$C$39)</f>
        <v>31</v>
      </c>
      <c r="P26" s="19">
        <f t="shared" ref="P26:P39" si="15">AVERAGE($C$25:$C$39)</f>
        <v>25</v>
      </c>
      <c r="Q26" s="19">
        <f t="shared" ref="Q26:Q39" si="16">O26/P26</f>
        <v>1.24</v>
      </c>
    </row>
    <row r="27" spans="1:27" ht="14.25" customHeight="1" x14ac:dyDescent="0.3">
      <c r="A27" s="19">
        <v>3</v>
      </c>
      <c r="B27" s="64" t="s">
        <v>21</v>
      </c>
      <c r="C27" s="64">
        <v>31</v>
      </c>
      <c r="D27" s="19">
        <f t="shared" si="8"/>
        <v>23.732142857142858</v>
      </c>
      <c r="E27" s="19">
        <f t="shared" si="9"/>
        <v>1.24</v>
      </c>
      <c r="F27" s="19">
        <f t="shared" si="10"/>
        <v>29.427857142857142</v>
      </c>
      <c r="G27" s="19">
        <f t="shared" si="11"/>
        <v>1.5721428571428575</v>
      </c>
      <c r="H27" s="19">
        <f t="shared" si="12"/>
        <v>1.5721428571428575</v>
      </c>
      <c r="I27" s="19">
        <f t="shared" si="13"/>
        <v>2.4716331632653072</v>
      </c>
      <c r="J27" s="24">
        <f>H27/C27</f>
        <v>5.0714285714285726E-2</v>
      </c>
      <c r="K27" t="s">
        <v>53</v>
      </c>
      <c r="L27">
        <f>AVERAGE(H25:H39)</f>
        <v>0.94463809523809517</v>
      </c>
      <c r="N27" s="69" t="s">
        <v>21</v>
      </c>
      <c r="O27" s="19">
        <f t="shared" si="14"/>
        <v>31</v>
      </c>
      <c r="P27" s="19">
        <f t="shared" si="15"/>
        <v>25</v>
      </c>
      <c r="Q27" s="19">
        <f t="shared" si="16"/>
        <v>1.24</v>
      </c>
    </row>
    <row r="28" spans="1:27" ht="14.25" customHeight="1" x14ac:dyDescent="0.3">
      <c r="A28" s="19">
        <v>4</v>
      </c>
      <c r="B28" s="64" t="s">
        <v>22</v>
      </c>
      <c r="C28" s="64">
        <v>16</v>
      </c>
      <c r="D28" s="19">
        <f t="shared" si="8"/>
        <v>23.985714285714288</v>
      </c>
      <c r="E28" s="19">
        <f t="shared" si="9"/>
        <v>0.64</v>
      </c>
      <c r="F28" s="19">
        <f t="shared" si="10"/>
        <v>15.350857142857144</v>
      </c>
      <c r="G28" s="19">
        <f t="shared" si="11"/>
        <v>0.64914285714285569</v>
      </c>
      <c r="H28" s="19">
        <f t="shared" si="12"/>
        <v>0.64914285714285569</v>
      </c>
      <c r="I28" s="19">
        <f t="shared" si="13"/>
        <v>0.42138644897958993</v>
      </c>
      <c r="J28" s="24">
        <f>H28/C28</f>
        <v>4.0571428571428481E-2</v>
      </c>
      <c r="K28" t="s">
        <v>54</v>
      </c>
      <c r="L28">
        <f>AVERAGE(I25:I39)</f>
        <v>1.4229405591836728</v>
      </c>
      <c r="N28" s="69" t="s">
        <v>22</v>
      </c>
      <c r="O28" s="19">
        <f t="shared" si="14"/>
        <v>16</v>
      </c>
      <c r="P28" s="19">
        <f t="shared" si="15"/>
        <v>25</v>
      </c>
      <c r="Q28" s="19">
        <f t="shared" si="16"/>
        <v>0.64</v>
      </c>
    </row>
    <row r="29" spans="1:27" ht="14.25" customHeight="1" x14ac:dyDescent="0.3">
      <c r="A29" s="19">
        <v>5</v>
      </c>
      <c r="B29" s="64" t="s">
        <v>23</v>
      </c>
      <c r="C29" s="64">
        <v>12</v>
      </c>
      <c r="D29" s="19">
        <f t="shared" si="8"/>
        <v>24.239285714285714</v>
      </c>
      <c r="E29" s="19">
        <f t="shared" si="9"/>
        <v>0.48</v>
      </c>
      <c r="F29" s="19">
        <f t="shared" si="10"/>
        <v>11.634857142857141</v>
      </c>
      <c r="G29" s="19">
        <f t="shared" si="11"/>
        <v>0.36514285714285855</v>
      </c>
      <c r="H29" s="19">
        <f t="shared" si="12"/>
        <v>0.36514285714285855</v>
      </c>
      <c r="I29" s="19">
        <f t="shared" si="13"/>
        <v>0.13332930612245</v>
      </c>
      <c r="J29" s="24">
        <f>H29/C29</f>
        <v>3.0428571428571544E-2</v>
      </c>
      <c r="K29" t="s">
        <v>55</v>
      </c>
      <c r="L29" s="28">
        <f>AVERAGE(J25:J39)</f>
        <v>3.7866666666666667E-2</v>
      </c>
      <c r="N29" s="69" t="s">
        <v>23</v>
      </c>
      <c r="O29" s="19">
        <f t="shared" si="14"/>
        <v>12</v>
      </c>
      <c r="P29" s="19">
        <f t="shared" si="15"/>
        <v>25</v>
      </c>
      <c r="Q29" s="19">
        <f t="shared" si="16"/>
        <v>0.48</v>
      </c>
    </row>
    <row r="30" spans="1:27" ht="14.25" customHeight="1" x14ac:dyDescent="0.3">
      <c r="A30" s="19">
        <v>6</v>
      </c>
      <c r="B30" s="64" t="s">
        <v>24</v>
      </c>
      <c r="C30" s="64">
        <v>33</v>
      </c>
      <c r="D30" s="19">
        <f t="shared" si="8"/>
        <v>24.492857142857144</v>
      </c>
      <c r="E30" s="19">
        <f t="shared" si="9"/>
        <v>1.32</v>
      </c>
      <c r="F30" s="19">
        <f t="shared" si="10"/>
        <v>32.330571428571432</v>
      </c>
      <c r="G30" s="19">
        <f t="shared" si="11"/>
        <v>0.66942857142856838</v>
      </c>
      <c r="H30" s="19">
        <f t="shared" si="12"/>
        <v>0.66942857142856838</v>
      </c>
      <c r="I30" s="19">
        <f t="shared" si="13"/>
        <v>0.44813461224489387</v>
      </c>
      <c r="J30" s="24">
        <f>H30/C30</f>
        <v>2.0285714285714192E-2</v>
      </c>
      <c r="N30" s="69" t="s">
        <v>24</v>
      </c>
      <c r="O30" s="19">
        <f t="shared" si="14"/>
        <v>33</v>
      </c>
      <c r="P30" s="19">
        <f t="shared" si="15"/>
        <v>25</v>
      </c>
      <c r="Q30" s="19">
        <f t="shared" si="16"/>
        <v>1.32</v>
      </c>
    </row>
    <row r="31" spans="1:27" ht="14.25" customHeight="1" x14ac:dyDescent="0.3">
      <c r="A31" s="19">
        <v>7</v>
      </c>
      <c r="B31" s="64" t="s">
        <v>25</v>
      </c>
      <c r="C31" s="64">
        <v>30</v>
      </c>
      <c r="D31" s="19">
        <f t="shared" si="8"/>
        <v>24.74642857142857</v>
      </c>
      <c r="E31" s="19">
        <f t="shared" si="9"/>
        <v>1.2</v>
      </c>
      <c r="F31" s="19">
        <f t="shared" si="10"/>
        <v>29.695714285714281</v>
      </c>
      <c r="G31" s="19">
        <f t="shared" si="11"/>
        <v>0.30428571428571871</v>
      </c>
      <c r="H31" s="19">
        <f t="shared" si="12"/>
        <v>0.30428571428571871</v>
      </c>
      <c r="I31" s="19">
        <f t="shared" si="13"/>
        <v>9.2589795918370035E-2</v>
      </c>
      <c r="J31" s="24">
        <f>H31/C31</f>
        <v>1.014285714285729E-2</v>
      </c>
      <c r="N31" s="69" t="s">
        <v>25</v>
      </c>
      <c r="O31" s="19">
        <f t="shared" si="14"/>
        <v>30</v>
      </c>
      <c r="P31" s="19">
        <f t="shared" si="15"/>
        <v>25</v>
      </c>
      <c r="Q31" s="19">
        <f t="shared" si="16"/>
        <v>1.2</v>
      </c>
    </row>
    <row r="32" spans="1:27" ht="14.25" customHeight="1" x14ac:dyDescent="0.3">
      <c r="A32" s="19">
        <v>8</v>
      </c>
      <c r="B32" s="64" t="s">
        <v>26</v>
      </c>
      <c r="C32" s="64">
        <v>36</v>
      </c>
      <c r="D32" s="19">
        <f t="shared" si="8"/>
        <v>25</v>
      </c>
      <c r="E32" s="19">
        <f t="shared" si="9"/>
        <v>1.44</v>
      </c>
      <c r="F32" s="19">
        <f t="shared" si="10"/>
        <v>36</v>
      </c>
      <c r="G32" s="19">
        <f t="shared" si="11"/>
        <v>0</v>
      </c>
      <c r="H32" s="19">
        <f t="shared" si="12"/>
        <v>0</v>
      </c>
      <c r="I32" s="19">
        <f t="shared" si="13"/>
        <v>0</v>
      </c>
      <c r="J32" s="24">
        <f>H32/C32</f>
        <v>0</v>
      </c>
      <c r="K32" t="s">
        <v>71</v>
      </c>
      <c r="L32" s="46">
        <f>100% - L29</f>
        <v>0.96213333333333328</v>
      </c>
      <c r="N32" s="69" t="s">
        <v>26</v>
      </c>
      <c r="O32" s="19">
        <f t="shared" si="14"/>
        <v>36</v>
      </c>
      <c r="P32" s="19">
        <f t="shared" si="15"/>
        <v>25</v>
      </c>
      <c r="Q32" s="19">
        <f t="shared" si="16"/>
        <v>1.44</v>
      </c>
    </row>
    <row r="33" spans="1:17" ht="14.25" customHeight="1" x14ac:dyDescent="0.3">
      <c r="A33" s="19">
        <v>9</v>
      </c>
      <c r="B33" s="64" t="s">
        <v>27</v>
      </c>
      <c r="C33" s="64">
        <v>15</v>
      </c>
      <c r="D33" s="19">
        <f t="shared" si="8"/>
        <v>25.25357142857143</v>
      </c>
      <c r="E33" s="19">
        <f t="shared" si="9"/>
        <v>0.6</v>
      </c>
      <c r="F33" s="19">
        <f t="shared" si="10"/>
        <v>15.152142857142858</v>
      </c>
      <c r="G33" s="19">
        <f t="shared" si="11"/>
        <v>-0.15214285714285758</v>
      </c>
      <c r="H33" s="19">
        <f t="shared" si="12"/>
        <v>0.15214285714285758</v>
      </c>
      <c r="I33" s="19">
        <f t="shared" si="13"/>
        <v>2.3147448979591971E-2</v>
      </c>
      <c r="J33" s="24">
        <f>H33/C33</f>
        <v>1.0142857142857172E-2</v>
      </c>
      <c r="N33" s="69" t="s">
        <v>27</v>
      </c>
      <c r="O33" s="19">
        <f t="shared" si="14"/>
        <v>15</v>
      </c>
      <c r="P33" s="19">
        <f t="shared" si="15"/>
        <v>25</v>
      </c>
      <c r="Q33" s="19">
        <f t="shared" si="16"/>
        <v>0.6</v>
      </c>
    </row>
    <row r="34" spans="1:17" ht="14.25" customHeight="1" x14ac:dyDescent="0.3">
      <c r="A34" s="19">
        <v>10</v>
      </c>
      <c r="B34" s="64" t="s">
        <v>28</v>
      </c>
      <c r="C34" s="64">
        <v>21</v>
      </c>
      <c r="D34" s="19">
        <f t="shared" si="8"/>
        <v>25.507142857142856</v>
      </c>
      <c r="E34" s="19">
        <f t="shared" si="9"/>
        <v>0.84</v>
      </c>
      <c r="F34" s="19">
        <f t="shared" si="10"/>
        <v>21.425999999999998</v>
      </c>
      <c r="G34" s="19">
        <f t="shared" si="11"/>
        <v>-0.42599999999999838</v>
      </c>
      <c r="H34" s="19">
        <f t="shared" si="12"/>
        <v>0.42599999999999838</v>
      </c>
      <c r="I34" s="19">
        <f t="shared" si="13"/>
        <v>0.18147599999999861</v>
      </c>
      <c r="J34" s="24">
        <f>H34/C34</f>
        <v>2.0285714285714209E-2</v>
      </c>
      <c r="N34" s="69" t="s">
        <v>28</v>
      </c>
      <c r="O34" s="19">
        <f t="shared" si="14"/>
        <v>21</v>
      </c>
      <c r="P34" s="19">
        <f t="shared" si="15"/>
        <v>25</v>
      </c>
      <c r="Q34" s="19">
        <f t="shared" si="16"/>
        <v>0.84</v>
      </c>
    </row>
    <row r="35" spans="1:17" ht="14.25" customHeight="1" x14ac:dyDescent="0.3">
      <c r="A35" s="19">
        <v>11</v>
      </c>
      <c r="B35" s="64" t="s">
        <v>29</v>
      </c>
      <c r="C35" s="64">
        <v>20</v>
      </c>
      <c r="D35" s="19">
        <f t="shared" si="8"/>
        <v>25.760714285714286</v>
      </c>
      <c r="E35" s="19">
        <f t="shared" si="9"/>
        <v>0.8</v>
      </c>
      <c r="F35" s="19">
        <f t="shared" si="10"/>
        <v>20.60857142857143</v>
      </c>
      <c r="G35" s="19">
        <f t="shared" si="11"/>
        <v>-0.60857142857143032</v>
      </c>
      <c r="H35" s="19">
        <f t="shared" si="12"/>
        <v>0.60857142857143032</v>
      </c>
      <c r="I35" s="19">
        <f t="shared" si="13"/>
        <v>0.37035918367347154</v>
      </c>
      <c r="J35" s="24">
        <f>H35/C35</f>
        <v>3.0428571428571517E-2</v>
      </c>
      <c r="N35" s="69" t="s">
        <v>29</v>
      </c>
      <c r="O35" s="19">
        <f t="shared" si="14"/>
        <v>20</v>
      </c>
      <c r="P35" s="19">
        <f t="shared" si="15"/>
        <v>25</v>
      </c>
      <c r="Q35" s="19">
        <f t="shared" si="16"/>
        <v>0.8</v>
      </c>
    </row>
    <row r="36" spans="1:17" ht="14.25" customHeight="1" x14ac:dyDescent="0.3">
      <c r="A36" s="19">
        <v>12</v>
      </c>
      <c r="B36" s="64" t="s">
        <v>30</v>
      </c>
      <c r="C36" s="64">
        <v>30</v>
      </c>
      <c r="D36" s="19">
        <f t="shared" si="8"/>
        <v>26.014285714285712</v>
      </c>
      <c r="E36" s="19">
        <f t="shared" si="9"/>
        <v>1.2</v>
      </c>
      <c r="F36" s="19">
        <f t="shared" si="10"/>
        <v>31.217142857142854</v>
      </c>
      <c r="G36" s="19">
        <f t="shared" si="11"/>
        <v>-1.2171428571428535</v>
      </c>
      <c r="H36" s="19">
        <f t="shared" si="12"/>
        <v>1.2171428571428535</v>
      </c>
      <c r="I36" s="19">
        <f t="shared" si="13"/>
        <v>1.4814367346938688</v>
      </c>
      <c r="J36" s="24">
        <f>H36/C36</f>
        <v>4.0571428571428453E-2</v>
      </c>
      <c r="N36" s="69" t="s">
        <v>30</v>
      </c>
      <c r="O36" s="19">
        <f t="shared" si="14"/>
        <v>30</v>
      </c>
      <c r="P36" s="19">
        <f t="shared" si="15"/>
        <v>25</v>
      </c>
      <c r="Q36" s="19">
        <f t="shared" si="16"/>
        <v>1.2</v>
      </c>
    </row>
    <row r="37" spans="1:17" ht="14.25" customHeight="1" x14ac:dyDescent="0.3">
      <c r="A37" s="19">
        <v>13</v>
      </c>
      <c r="B37" s="64" t="s">
        <v>31</v>
      </c>
      <c r="C37" s="64">
        <v>33</v>
      </c>
      <c r="D37" s="19">
        <f t="shared" si="8"/>
        <v>26.267857142857142</v>
      </c>
      <c r="E37" s="19">
        <f t="shared" si="9"/>
        <v>1.32</v>
      </c>
      <c r="F37" s="19">
        <f t="shared" si="10"/>
        <v>34.673571428571428</v>
      </c>
      <c r="G37" s="19">
        <f t="shared" si="11"/>
        <v>-1.673571428571428</v>
      </c>
      <c r="H37" s="19">
        <f t="shared" si="12"/>
        <v>1.673571428571428</v>
      </c>
      <c r="I37" s="19">
        <f t="shared" si="13"/>
        <v>2.8008413265306107</v>
      </c>
      <c r="J37" s="24">
        <f>H37/C37</f>
        <v>5.0714285714285698E-2</v>
      </c>
      <c r="N37" s="69" t="s">
        <v>31</v>
      </c>
      <c r="O37" s="19">
        <f t="shared" si="14"/>
        <v>33</v>
      </c>
      <c r="P37" s="19">
        <f t="shared" si="15"/>
        <v>25</v>
      </c>
      <c r="Q37" s="19">
        <f t="shared" si="16"/>
        <v>1.32</v>
      </c>
    </row>
    <row r="38" spans="1:17" ht="14.25" customHeight="1" x14ac:dyDescent="0.3">
      <c r="A38" s="19">
        <v>14</v>
      </c>
      <c r="B38" s="64" t="s">
        <v>32</v>
      </c>
      <c r="C38" s="64">
        <v>11</v>
      </c>
      <c r="D38" s="19">
        <f t="shared" si="8"/>
        <v>26.521428571428572</v>
      </c>
      <c r="E38" s="19">
        <f t="shared" si="9"/>
        <v>0.44</v>
      </c>
      <c r="F38" s="19">
        <f t="shared" si="10"/>
        <v>11.669428571428572</v>
      </c>
      <c r="G38" s="19">
        <f t="shared" si="11"/>
        <v>-0.66942857142857193</v>
      </c>
      <c r="H38" s="19">
        <f t="shared" si="12"/>
        <v>0.66942857142857193</v>
      </c>
      <c r="I38" s="19">
        <f t="shared" si="13"/>
        <v>0.44813461224489864</v>
      </c>
      <c r="J38" s="24">
        <f>H38/C38</f>
        <v>6.0857142857142901E-2</v>
      </c>
      <c r="N38" s="69" t="s">
        <v>32</v>
      </c>
      <c r="O38" s="19">
        <f t="shared" si="14"/>
        <v>11</v>
      </c>
      <c r="P38" s="19">
        <f t="shared" si="15"/>
        <v>25</v>
      </c>
      <c r="Q38" s="19">
        <f t="shared" si="16"/>
        <v>0.44</v>
      </c>
    </row>
    <row r="39" spans="1:17" ht="14.25" customHeight="1" x14ac:dyDescent="0.3">
      <c r="A39" s="19">
        <v>15</v>
      </c>
      <c r="B39" s="64" t="s">
        <v>33</v>
      </c>
      <c r="C39" s="64">
        <v>38</v>
      </c>
      <c r="D39" s="19">
        <f t="shared" si="8"/>
        <v>26.774999999999999</v>
      </c>
      <c r="E39" s="19">
        <f t="shared" si="9"/>
        <v>1.52</v>
      </c>
      <c r="F39" s="19">
        <f t="shared" si="10"/>
        <v>40.698</v>
      </c>
      <c r="G39" s="19">
        <f t="shared" si="11"/>
        <v>-2.6980000000000004</v>
      </c>
      <c r="H39" s="19">
        <f t="shared" si="12"/>
        <v>2.6980000000000004</v>
      </c>
      <c r="I39" s="19">
        <f t="shared" si="13"/>
        <v>7.2792040000000018</v>
      </c>
      <c r="J39" s="24">
        <f>H39/C39</f>
        <v>7.1000000000000008E-2</v>
      </c>
      <c r="N39" s="69" t="s">
        <v>33</v>
      </c>
      <c r="O39" s="19">
        <f t="shared" si="14"/>
        <v>38</v>
      </c>
      <c r="P39" s="19">
        <f t="shared" si="15"/>
        <v>25</v>
      </c>
      <c r="Q39" s="19">
        <f t="shared" si="16"/>
        <v>1.52</v>
      </c>
    </row>
    <row r="40" spans="1:17" ht="14.25" customHeight="1" x14ac:dyDescent="0.3">
      <c r="B40" s="11" t="s">
        <v>34</v>
      </c>
    </row>
    <row r="41" spans="1:17" ht="14.25" customHeight="1" x14ac:dyDescent="0.3"/>
    <row r="42" spans="1:17" ht="14.25" customHeight="1" x14ac:dyDescent="0.3"/>
    <row r="43" spans="1:17" ht="14.25" customHeight="1" x14ac:dyDescent="0.3"/>
    <row r="44" spans="1:17" ht="14.25" customHeight="1" x14ac:dyDescent="0.3"/>
    <row r="45" spans="1:17" ht="14.25" customHeight="1" x14ac:dyDescent="0.3"/>
    <row r="46" spans="1:17" ht="14.25" customHeight="1" x14ac:dyDescent="0.3"/>
    <row r="47" spans="1:17" ht="14.25" customHeight="1" x14ac:dyDescent="0.3"/>
    <row r="48" spans="1:1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937-4794-4F2A-93FF-5E44CBD63BE0}">
  <dimension ref="A1:H16"/>
  <sheetViews>
    <sheetView workbookViewId="0"/>
  </sheetViews>
  <sheetFormatPr defaultRowHeight="14.4" x14ac:dyDescent="0.3"/>
  <cols>
    <col min="1" max="1" width="9.109375" customWidth="1"/>
    <col min="3" max="3" width="15.44140625" customWidth="1"/>
    <col min="4" max="4" width="29.5546875" customWidth="1"/>
    <col min="5" max="5" width="29.6640625" customWidth="1"/>
    <col min="7" max="7" width="9.44140625" customWidth="1"/>
    <col min="8" max="8" width="11.6640625" customWidth="1"/>
  </cols>
  <sheetData>
    <row r="1" spans="1:8" x14ac:dyDescent="0.3">
      <c r="A1" t="s">
        <v>59</v>
      </c>
      <c r="B1" t="s">
        <v>37</v>
      </c>
      <c r="C1" t="s">
        <v>72</v>
      </c>
      <c r="D1" t="s">
        <v>73</v>
      </c>
      <c r="E1" t="s">
        <v>74</v>
      </c>
      <c r="G1" t="s">
        <v>75</v>
      </c>
      <c r="H1" t="s">
        <v>76</v>
      </c>
    </row>
    <row r="2" spans="1:8" x14ac:dyDescent="0.3">
      <c r="A2">
        <v>1</v>
      </c>
      <c r="B2" s="27">
        <v>34000</v>
      </c>
      <c r="G2" t="s">
        <v>77</v>
      </c>
      <c r="H2" s="82">
        <f>_xlfn.FORECAST.ETS.STAT($B$2:$B$13,$A$2:$A$13,1,1,1)</f>
        <v>0.9</v>
      </c>
    </row>
    <row r="3" spans="1:8" x14ac:dyDescent="0.3">
      <c r="A3">
        <v>2</v>
      </c>
      <c r="B3" s="27">
        <v>37000</v>
      </c>
      <c r="G3" t="s">
        <v>78</v>
      </c>
      <c r="H3" s="82">
        <f>_xlfn.FORECAST.ETS.STAT($B$2:$B$13,$A$2:$A$13,2,1,1)</f>
        <v>0.89900000000000002</v>
      </c>
    </row>
    <row r="4" spans="1:8" x14ac:dyDescent="0.3">
      <c r="A4">
        <v>3</v>
      </c>
      <c r="B4" s="27">
        <v>44000</v>
      </c>
      <c r="G4" t="s">
        <v>79</v>
      </c>
      <c r="H4" s="82">
        <f>_xlfn.FORECAST.ETS.STAT($B$2:$B$13,$A$2:$A$13,3,1,1)</f>
        <v>2.2204460492503131E-16</v>
      </c>
    </row>
    <row r="5" spans="1:8" x14ac:dyDescent="0.3">
      <c r="A5">
        <v>4</v>
      </c>
      <c r="B5" s="27">
        <v>47000</v>
      </c>
      <c r="G5" t="s">
        <v>80</v>
      </c>
      <c r="H5" s="82">
        <f>_xlfn.FORECAST.ETS.STAT($B$2:$B$13,$A$2:$A$13,4,1,1)</f>
        <v>1.7112866636269779</v>
      </c>
    </row>
    <row r="6" spans="1:8" x14ac:dyDescent="0.3">
      <c r="A6">
        <v>5</v>
      </c>
      <c r="B6" s="27">
        <v>48000</v>
      </c>
      <c r="G6" t="s">
        <v>81</v>
      </c>
      <c r="H6" s="82">
        <f>_xlfn.FORECAST.ETS.STAT($B$2:$B$13,$A$2:$A$13,5,1,1)</f>
        <v>0.16627235682434161</v>
      </c>
    </row>
    <row r="7" spans="1:8" x14ac:dyDescent="0.3">
      <c r="A7">
        <v>6</v>
      </c>
      <c r="B7" s="27">
        <v>48000</v>
      </c>
      <c r="G7" t="s">
        <v>82</v>
      </c>
      <c r="H7" s="82">
        <f>_xlfn.FORECAST.ETS.STAT($B$2:$B$13,$A$2:$A$13,6,1,1)</f>
        <v>4644.9209441303683</v>
      </c>
    </row>
    <row r="8" spans="1:8" x14ac:dyDescent="0.3">
      <c r="A8">
        <v>7</v>
      </c>
      <c r="B8" s="27">
        <v>46000</v>
      </c>
      <c r="G8" t="s">
        <v>83</v>
      </c>
      <c r="H8" s="82">
        <f>_xlfn.FORECAST.ETS.STAT($B$2:$B$13,$A$2:$A$13,7,1,1)</f>
        <v>5430.7497238931419</v>
      </c>
    </row>
    <row r="9" spans="1:8" x14ac:dyDescent="0.3">
      <c r="A9">
        <v>8</v>
      </c>
      <c r="B9" s="27">
        <v>43000</v>
      </c>
    </row>
    <row r="10" spans="1:8" x14ac:dyDescent="0.3">
      <c r="A10">
        <v>9</v>
      </c>
      <c r="B10" s="27">
        <v>32000</v>
      </c>
    </row>
    <row r="11" spans="1:8" x14ac:dyDescent="0.3">
      <c r="A11">
        <v>10</v>
      </c>
      <c r="B11" s="27">
        <v>27000</v>
      </c>
    </row>
    <row r="12" spans="1:8" x14ac:dyDescent="0.3">
      <c r="A12">
        <v>11</v>
      </c>
      <c r="B12" s="27">
        <v>26000</v>
      </c>
    </row>
    <row r="13" spans="1:8" x14ac:dyDescent="0.3">
      <c r="A13">
        <v>12</v>
      </c>
      <c r="B13" s="27">
        <v>24000</v>
      </c>
      <c r="C13" s="27">
        <v>24000</v>
      </c>
      <c r="D13" s="27">
        <v>24000</v>
      </c>
      <c r="E13" s="27">
        <v>24000</v>
      </c>
    </row>
    <row r="14" spans="1:8" x14ac:dyDescent="0.3">
      <c r="A14">
        <v>13</v>
      </c>
      <c r="C14" s="27">
        <f>_xlfn.FORECAST.ETS(A14,$B$2:$B$13,$A$2:$A$13,1,1)</f>
        <v>22631.983687661588</v>
      </c>
      <c r="D14" s="27">
        <f>C14-_xlfn.FORECAST.ETS.CONFINT(A14,$B$2:$B$13,$A$2:$A$13,0.95,1,1)</f>
        <v>14810.469164882088</v>
      </c>
      <c r="E14" s="27">
        <f>C14+_xlfn.FORECAST.ETS.CONFINT(A14,$B$2:$B$13,$A$2:$A$13,0.95,1,1)</f>
        <v>30453.498210441088</v>
      </c>
    </row>
    <row r="15" spans="1:8" x14ac:dyDescent="0.3">
      <c r="A15">
        <v>14</v>
      </c>
      <c r="C15" s="27">
        <f>_xlfn.FORECAST.ETS(A15,$B$2:$B$13,$A$2:$A$13,1,1)</f>
        <v>21233.710196511893</v>
      </c>
      <c r="D15" s="27">
        <f>C15-_xlfn.FORECAST.ETS.CONFINT(A15,$B$2:$B$13,$A$2:$A$13,0.95,1,1)</f>
        <v>5135.0628484408116</v>
      </c>
      <c r="E15" s="27">
        <f>C15+_xlfn.FORECAST.ETS.CONFINT(A15,$B$2:$B$13,$A$2:$A$13,0.95,1,1)</f>
        <v>37332.357544582977</v>
      </c>
    </row>
    <row r="16" spans="1:8" x14ac:dyDescent="0.3">
      <c r="A16">
        <v>15</v>
      </c>
      <c r="C16" s="27">
        <f>_xlfn.FORECAST.ETS(A16,$B$2:$B$13,$A$2:$A$13,1,1)</f>
        <v>19835.436705362197</v>
      </c>
      <c r="D16" s="27">
        <f>C16-_xlfn.FORECAST.ETS.CONFINT(A16,$B$2:$B$13,$A$2:$A$13,0.95,1,1)</f>
        <v>-6706.5994132391497</v>
      </c>
      <c r="E16" s="27">
        <f>C16+_xlfn.FORECAST.ETS.CONFINT(A16,$B$2:$B$13,$A$2:$A$13,0.95,1,1)</f>
        <v>46377.472823963544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60E6-490F-46FB-B9DA-3211F8E89959}">
  <dimension ref="A1:H26"/>
  <sheetViews>
    <sheetView topLeftCell="A4" workbookViewId="0">
      <selection activeCell="D29" sqref="D29"/>
    </sheetView>
  </sheetViews>
  <sheetFormatPr defaultRowHeight="14.4" x14ac:dyDescent="0.3"/>
  <cols>
    <col min="1" max="1" width="9.109375" customWidth="1"/>
    <col min="2" max="2" width="11" customWidth="1"/>
    <col min="3" max="3" width="19.33203125" customWidth="1"/>
    <col min="4" max="4" width="33.44140625" customWidth="1"/>
    <col min="5" max="5" width="33.5546875" customWidth="1"/>
    <col min="7" max="7" width="9.44140625" customWidth="1"/>
    <col min="8" max="8" width="7.6640625" customWidth="1"/>
  </cols>
  <sheetData>
    <row r="1" spans="1:8" x14ac:dyDescent="0.3">
      <c r="A1" t="s">
        <v>59</v>
      </c>
      <c r="B1" t="s">
        <v>18</v>
      </c>
      <c r="C1" t="s">
        <v>84</v>
      </c>
      <c r="D1" t="s">
        <v>85</v>
      </c>
      <c r="E1" t="s">
        <v>86</v>
      </c>
      <c r="G1" t="s">
        <v>75</v>
      </c>
      <c r="H1" t="s">
        <v>76</v>
      </c>
    </row>
    <row r="2" spans="1:8" x14ac:dyDescent="0.3">
      <c r="A2">
        <v>1</v>
      </c>
      <c r="B2">
        <v>18</v>
      </c>
      <c r="G2" t="s">
        <v>77</v>
      </c>
      <c r="H2" s="82">
        <f>_xlfn.FORECAST.ETS.STAT($B$2:$B$16,$A$2:$A$16,1,1,1)</f>
        <v>0.25</v>
      </c>
    </row>
    <row r="3" spans="1:8" x14ac:dyDescent="0.3">
      <c r="A3">
        <v>2</v>
      </c>
      <c r="B3">
        <v>31</v>
      </c>
      <c r="G3" t="s">
        <v>78</v>
      </c>
      <c r="H3" s="82">
        <f>_xlfn.FORECAST.ETS.STAT($B$2:$B$16,$A$2:$A$16,2,1,1)</f>
        <v>1E-3</v>
      </c>
    </row>
    <row r="4" spans="1:8" x14ac:dyDescent="0.3">
      <c r="A4">
        <v>3</v>
      </c>
      <c r="B4">
        <v>31</v>
      </c>
      <c r="G4" t="s">
        <v>79</v>
      </c>
      <c r="H4" s="82">
        <f>_xlfn.FORECAST.ETS.STAT($B$2:$B$16,$A$2:$A$16,3,1,1)</f>
        <v>0.749</v>
      </c>
    </row>
    <row r="5" spans="1:8" x14ac:dyDescent="0.3">
      <c r="A5">
        <v>4</v>
      </c>
      <c r="B5">
        <v>16</v>
      </c>
      <c r="G5" t="s">
        <v>80</v>
      </c>
      <c r="H5" s="82">
        <f>_xlfn.FORECAST.ETS.STAT($B$2:$B$16,$A$2:$A$16,4,1,1)</f>
        <v>0.83670544972981775</v>
      </c>
    </row>
    <row r="6" spans="1:8" x14ac:dyDescent="0.3">
      <c r="A6">
        <v>5</v>
      </c>
      <c r="B6">
        <v>12</v>
      </c>
      <c r="G6" t="s">
        <v>81</v>
      </c>
      <c r="H6" s="82">
        <f>_xlfn.FORECAST.ETS.STAT($B$2:$B$16,$A$2:$A$16,5,1,1)</f>
        <v>0.37100054042788305</v>
      </c>
    </row>
    <row r="7" spans="1:8" x14ac:dyDescent="0.3">
      <c r="A7">
        <v>6</v>
      </c>
      <c r="B7">
        <v>33</v>
      </c>
      <c r="G7" t="s">
        <v>82</v>
      </c>
      <c r="H7" s="82">
        <f>_xlfn.FORECAST.ETS.STAT($B$2:$B$16,$A$2:$A$16,6,1,1)</f>
        <v>8.6808190409468597</v>
      </c>
    </row>
    <row r="8" spans="1:8" x14ac:dyDescent="0.3">
      <c r="A8">
        <v>7</v>
      </c>
      <c r="B8">
        <v>30</v>
      </c>
      <c r="G8" t="s">
        <v>83</v>
      </c>
      <c r="H8" s="82">
        <f>_xlfn.FORECAST.ETS.STAT($B$2:$B$16,$A$2:$A$16,7,1,1)</f>
        <v>10.98343055677106</v>
      </c>
    </row>
    <row r="9" spans="1:8" x14ac:dyDescent="0.3">
      <c r="A9">
        <v>8</v>
      </c>
      <c r="B9">
        <v>36</v>
      </c>
    </row>
    <row r="10" spans="1:8" x14ac:dyDescent="0.3">
      <c r="A10">
        <v>9</v>
      </c>
      <c r="B10">
        <v>15</v>
      </c>
    </row>
    <row r="11" spans="1:8" x14ac:dyDescent="0.3">
      <c r="A11">
        <v>10</v>
      </c>
      <c r="B11">
        <v>21</v>
      </c>
    </row>
    <row r="12" spans="1:8" x14ac:dyDescent="0.3">
      <c r="A12">
        <v>11</v>
      </c>
      <c r="B12">
        <v>20</v>
      </c>
    </row>
    <row r="13" spans="1:8" x14ac:dyDescent="0.3">
      <c r="A13">
        <v>12</v>
      </c>
      <c r="B13">
        <v>30</v>
      </c>
    </row>
    <row r="14" spans="1:8" x14ac:dyDescent="0.3">
      <c r="A14">
        <v>13</v>
      </c>
      <c r="B14">
        <v>33</v>
      </c>
    </row>
    <row r="15" spans="1:8" x14ac:dyDescent="0.3">
      <c r="A15">
        <v>14</v>
      </c>
      <c r="B15">
        <v>11</v>
      </c>
    </row>
    <row r="16" spans="1:8" x14ac:dyDescent="0.3">
      <c r="A16">
        <v>15</v>
      </c>
      <c r="B16">
        <v>38</v>
      </c>
      <c r="C16">
        <v>38</v>
      </c>
      <c r="D16" s="83">
        <v>38</v>
      </c>
      <c r="E16" s="83">
        <v>38</v>
      </c>
    </row>
    <row r="17" spans="1:5" x14ac:dyDescent="0.3">
      <c r="A17">
        <v>16</v>
      </c>
      <c r="C17">
        <f>_xlfn.FORECAST.ETS(A17,$B$2:$B$16,$A$2:$A$16,1,1)</f>
        <v>25.891813939968554</v>
      </c>
      <c r="D17" s="83">
        <f>C17-_xlfn.FORECAST.ETS.CONFINT(A17,$B$2:$B$16,$A$2:$A$16,0.95,1,1)</f>
        <v>7.7694547695864991</v>
      </c>
      <c r="E17" s="83">
        <f>C17+_xlfn.FORECAST.ETS.CONFINT(A17,$B$2:$B$16,$A$2:$A$16,0.95,1,1)</f>
        <v>44.014173110350612</v>
      </c>
    </row>
    <row r="18" spans="1:5" x14ac:dyDescent="0.3">
      <c r="A18">
        <v>17</v>
      </c>
      <c r="C18">
        <f>_xlfn.FORECAST.ETS(A18,$B$2:$B$16,$A$2:$A$16,1,1)</f>
        <v>36.084205024797377</v>
      </c>
      <c r="D18" s="83">
        <f>C18-_xlfn.FORECAST.ETS.CONFINT(A18,$B$2:$B$16,$A$2:$A$16,0.95,1,1)</f>
        <v>17.399701174281212</v>
      </c>
      <c r="E18" s="83">
        <f>C18+_xlfn.FORECAST.ETS.CONFINT(A18,$B$2:$B$16,$A$2:$A$16,0.95,1,1)</f>
        <v>54.768708875313543</v>
      </c>
    </row>
    <row r="19" spans="1:5" x14ac:dyDescent="0.3">
      <c r="A19">
        <v>18</v>
      </c>
      <c r="C19">
        <f>_xlfn.FORECAST.ETS(A19,$B$2:$B$16,$A$2:$A$16,1,1)</f>
        <v>39.964427891774747</v>
      </c>
      <c r="D19" s="83">
        <f>C19-_xlfn.FORECAST.ETS.CONFINT(A19,$B$2:$B$16,$A$2:$A$16,0.95,1,1)</f>
        <v>20.729910440322218</v>
      </c>
      <c r="E19" s="83">
        <f>C19+_xlfn.FORECAST.ETS.CONFINT(A19,$B$2:$B$16,$A$2:$A$16,0.95,1,1)</f>
        <v>59.19894534322728</v>
      </c>
    </row>
    <row r="20" spans="1:5" x14ac:dyDescent="0.3">
      <c r="A20">
        <v>19</v>
      </c>
      <c r="C20">
        <f>_xlfn.FORECAST.ETS(A20,$B$2:$B$16,$A$2:$A$16,1,1)</f>
        <v>19.093179441955748</v>
      </c>
      <c r="D20" s="83">
        <f>C20-_xlfn.FORECAST.ETS.CONFINT(A20,$B$2:$B$16,$A$2:$A$16,0.95,1,1)</f>
        <v>-0.68024947391441515</v>
      </c>
      <c r="E20" s="83">
        <f>C20+_xlfn.FORECAST.ETS.CONFINT(A20,$B$2:$B$16,$A$2:$A$16,0.95,1,1)</f>
        <v>38.866608357825911</v>
      </c>
    </row>
    <row r="21" spans="1:5" x14ac:dyDescent="0.3">
      <c r="A21">
        <v>20</v>
      </c>
      <c r="C21">
        <f>_xlfn.FORECAST.ETS(A21,$B$2:$B$16,$A$2:$A$16,1,1)</f>
        <v>41.130523174896169</v>
      </c>
      <c r="D21" s="83">
        <f>C21-_xlfn.FORECAST.ETS.CONFINT(A21,$B$2:$B$16,$A$2:$A$16,0.95,1,1)</f>
        <v>20.828384630349394</v>
      </c>
      <c r="E21" s="83">
        <f>C21+_xlfn.FORECAST.ETS.CONFINT(A21,$B$2:$B$16,$A$2:$A$16,0.95,1,1)</f>
        <v>61.432661719442947</v>
      </c>
    </row>
    <row r="22" spans="1:5" x14ac:dyDescent="0.3">
      <c r="A22">
        <v>21</v>
      </c>
      <c r="C22">
        <f>_xlfn.FORECAST.ETS(A22,$B$2:$B$16,$A$2:$A$16,1,1)</f>
        <v>29.042169941833627</v>
      </c>
      <c r="D22" s="83">
        <f>C22-_xlfn.FORECAST.ETS.CONFINT(A22,$B$2:$B$16,$A$2:$A$16,0.95,1,1)</f>
        <v>1.7799369937434122</v>
      </c>
      <c r="E22" s="83">
        <f>C22+_xlfn.FORECAST.ETS.CONFINT(A22,$B$2:$B$16,$A$2:$A$16,0.95,1,1)</f>
        <v>56.304402889923843</v>
      </c>
    </row>
    <row r="23" spans="1:5" x14ac:dyDescent="0.3">
      <c r="A23">
        <v>22</v>
      </c>
      <c r="C23">
        <f>_xlfn.FORECAST.ETS(A23,$B$2:$B$16,$A$2:$A$16,1,1)</f>
        <v>39.23456102666244</v>
      </c>
      <c r="D23" s="83">
        <f>C23-_xlfn.FORECAST.ETS.CONFINT(A23,$B$2:$B$16,$A$2:$A$16,0.95,1,1)</f>
        <v>11.580399097454109</v>
      </c>
      <c r="E23" s="83">
        <f>C23+_xlfn.FORECAST.ETS.CONFINT(A23,$B$2:$B$16,$A$2:$A$16,0.95,1,1)</f>
        <v>66.888722955870776</v>
      </c>
    </row>
    <row r="24" spans="1:5" x14ac:dyDescent="0.3">
      <c r="A24">
        <v>23</v>
      </c>
      <c r="C24">
        <f>_xlfn.FORECAST.ETS(A24,$B$2:$B$16,$A$2:$A$16,1,1)</f>
        <v>43.114783893639824</v>
      </c>
      <c r="D24" s="83">
        <f>C24-_xlfn.FORECAST.ETS.CONFINT(A24,$B$2:$B$16,$A$2:$A$16,0.95,1,1)</f>
        <v>15.071166471711351</v>
      </c>
      <c r="E24" s="83">
        <f>C24+_xlfn.FORECAST.ETS.CONFINT(A24,$B$2:$B$16,$A$2:$A$16,0.95,1,1)</f>
        <v>71.158401315568298</v>
      </c>
    </row>
    <row r="25" spans="1:5" x14ac:dyDescent="0.3">
      <c r="A25">
        <v>24</v>
      </c>
      <c r="C25">
        <f>_xlfn.FORECAST.ETS(A25,$B$2:$B$16,$A$2:$A$16,1,1)</f>
        <v>22.243535443820818</v>
      </c>
      <c r="D25" s="83">
        <f>C25-_xlfn.FORECAST.ETS.CONFINT(A25,$B$2:$B$16,$A$2:$A$16,0.95,1,1)</f>
        <v>-6.1871771828015447</v>
      </c>
      <c r="E25" s="83">
        <f>C25+_xlfn.FORECAST.ETS.CONFINT(A25,$B$2:$B$16,$A$2:$A$16,0.95,1,1)</f>
        <v>50.674248070443184</v>
      </c>
    </row>
    <row r="26" spans="1:5" x14ac:dyDescent="0.3">
      <c r="A26">
        <v>25</v>
      </c>
      <c r="C26">
        <f>_xlfn.FORECAST.ETS(A26,$B$2:$B$16,$A$2:$A$16,1,1)</f>
        <v>44.280879176761246</v>
      </c>
      <c r="D26" s="83">
        <f>C26-_xlfn.FORECAST.ETS.CONFINT(A26,$B$2:$B$16,$A$2:$A$16,0.95,1,1)</f>
        <v>15.465325114814767</v>
      </c>
      <c r="E26" s="83">
        <f>C26+_xlfn.FORECAST.ETS.CONFINT(A26,$B$2:$B$16,$A$2:$A$16,0.95,1,1)</f>
        <v>73.096433238707732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15" workbookViewId="0">
      <selection activeCell="A24" sqref="A24:C39"/>
    </sheetView>
  </sheetViews>
  <sheetFormatPr defaultColWidth="14.44140625" defaultRowHeight="15" customHeight="1" x14ac:dyDescent="0.3"/>
  <cols>
    <col min="1" max="1" width="10.44140625" customWidth="1"/>
    <col min="2" max="2" width="9.88671875" customWidth="1"/>
    <col min="3" max="26" width="8.6640625" customWidth="1"/>
  </cols>
  <sheetData>
    <row r="1" spans="1:26" ht="14.25" customHeight="1" x14ac:dyDescent="0.3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/>
    <row r="4" spans="1:26" ht="14.25" customHeight="1" x14ac:dyDescent="0.3">
      <c r="A4" s="75" t="s">
        <v>59</v>
      </c>
      <c r="B4" s="78" t="s">
        <v>2</v>
      </c>
      <c r="C4" s="3" t="s">
        <v>37</v>
      </c>
    </row>
    <row r="5" spans="1:26" ht="14.25" customHeight="1" x14ac:dyDescent="0.3">
      <c r="A5" s="19">
        <v>1</v>
      </c>
      <c r="B5" s="53" t="s">
        <v>4</v>
      </c>
      <c r="C5" s="5">
        <v>34000</v>
      </c>
    </row>
    <row r="6" spans="1:26" ht="14.25" customHeight="1" x14ac:dyDescent="0.3">
      <c r="A6" s="19">
        <v>2</v>
      </c>
      <c r="B6" s="53" t="s">
        <v>5</v>
      </c>
      <c r="C6" s="5">
        <v>37000</v>
      </c>
    </row>
    <row r="7" spans="1:26" ht="14.25" customHeight="1" x14ac:dyDescent="0.3">
      <c r="A7" s="19">
        <v>3</v>
      </c>
      <c r="B7" s="53" t="s">
        <v>6</v>
      </c>
      <c r="C7" s="5">
        <v>44000</v>
      </c>
    </row>
    <row r="8" spans="1:26" ht="14.25" customHeight="1" x14ac:dyDescent="0.3">
      <c r="A8" s="19">
        <v>4</v>
      </c>
      <c r="B8" s="53" t="s">
        <v>7</v>
      </c>
      <c r="C8" s="5">
        <v>47000</v>
      </c>
    </row>
    <row r="9" spans="1:26" ht="14.25" customHeight="1" x14ac:dyDescent="0.3">
      <c r="A9" s="19">
        <v>5</v>
      </c>
      <c r="B9" s="81" t="s">
        <v>8</v>
      </c>
      <c r="C9" s="5">
        <v>48000</v>
      </c>
    </row>
    <row r="10" spans="1:26" ht="14.25" customHeight="1" x14ac:dyDescent="0.3">
      <c r="A10" s="19">
        <v>6</v>
      </c>
      <c r="B10" s="80" t="s">
        <v>9</v>
      </c>
      <c r="C10" s="5">
        <v>48000</v>
      </c>
    </row>
    <row r="11" spans="1:26" ht="14.25" customHeight="1" x14ac:dyDescent="0.3">
      <c r="A11" s="19">
        <v>7</v>
      </c>
      <c r="B11" s="53" t="s">
        <v>10</v>
      </c>
      <c r="C11" s="5">
        <v>46000</v>
      </c>
    </row>
    <row r="12" spans="1:26" ht="14.25" customHeight="1" x14ac:dyDescent="0.3">
      <c r="A12" s="19">
        <v>8</v>
      </c>
      <c r="B12" s="53" t="s">
        <v>11</v>
      </c>
      <c r="C12" s="5">
        <v>43000</v>
      </c>
    </row>
    <row r="13" spans="1:26" ht="14.25" customHeight="1" x14ac:dyDescent="0.3">
      <c r="A13" s="19">
        <v>9</v>
      </c>
      <c r="B13" s="53" t="s">
        <v>12</v>
      </c>
      <c r="C13" s="5">
        <v>32000</v>
      </c>
    </row>
    <row r="14" spans="1:26" ht="14.25" customHeight="1" x14ac:dyDescent="0.3">
      <c r="A14" s="19">
        <v>10</v>
      </c>
      <c r="B14" s="53" t="s">
        <v>13</v>
      </c>
      <c r="C14" s="5">
        <v>27000</v>
      </c>
    </row>
    <row r="15" spans="1:26" ht="14.25" customHeight="1" x14ac:dyDescent="0.3">
      <c r="A15" s="19">
        <v>11</v>
      </c>
      <c r="B15" s="53" t="s">
        <v>14</v>
      </c>
      <c r="C15" s="5">
        <v>26000</v>
      </c>
    </row>
    <row r="16" spans="1:26" ht="14.25" customHeight="1" x14ac:dyDescent="0.3">
      <c r="A16" s="19">
        <v>12</v>
      </c>
      <c r="B16" s="53" t="s">
        <v>15</v>
      </c>
      <c r="C16" s="5">
        <v>24000</v>
      </c>
    </row>
    <row r="17" spans="1:26" ht="14.25" customHeight="1" x14ac:dyDescent="0.3">
      <c r="A17" s="19"/>
      <c r="B17" s="79" t="s">
        <v>4</v>
      </c>
    </row>
    <row r="18" spans="1:26" ht="14.25" customHeight="1" x14ac:dyDescent="0.3"/>
    <row r="19" spans="1:26" ht="14.25" customHeight="1" x14ac:dyDescent="0.3"/>
    <row r="20" spans="1:26" ht="14.25" customHeight="1" x14ac:dyDescent="0.3"/>
    <row r="21" spans="1:26" ht="14.25" customHeight="1" x14ac:dyDescent="0.3">
      <c r="A21" s="1" t="s">
        <v>39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2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/>
    <row r="24" spans="1:26" ht="14.25" customHeight="1" x14ac:dyDescent="0.3">
      <c r="A24" s="77" t="s">
        <v>59</v>
      </c>
      <c r="B24" s="3" t="s">
        <v>17</v>
      </c>
      <c r="C24" s="3" t="s">
        <v>18</v>
      </c>
    </row>
    <row r="25" spans="1:26" ht="14.25" customHeight="1" x14ac:dyDescent="0.3">
      <c r="A25">
        <v>1</v>
      </c>
      <c r="B25" s="4" t="s">
        <v>19</v>
      </c>
      <c r="C25" s="4">
        <v>18</v>
      </c>
    </row>
    <row r="26" spans="1:26" ht="14.25" customHeight="1" x14ac:dyDescent="0.3">
      <c r="A26">
        <v>2</v>
      </c>
      <c r="B26" s="4" t="s">
        <v>20</v>
      </c>
      <c r="C26" s="4">
        <v>31</v>
      </c>
    </row>
    <row r="27" spans="1:26" ht="14.25" customHeight="1" x14ac:dyDescent="0.3">
      <c r="A27">
        <v>3</v>
      </c>
      <c r="B27" s="4" t="s">
        <v>21</v>
      </c>
      <c r="C27" s="4">
        <v>31</v>
      </c>
    </row>
    <row r="28" spans="1:26" ht="14.25" customHeight="1" x14ac:dyDescent="0.3">
      <c r="A28">
        <v>4</v>
      </c>
      <c r="B28" s="4" t="s">
        <v>22</v>
      </c>
      <c r="C28" s="4">
        <v>16</v>
      </c>
    </row>
    <row r="29" spans="1:26" ht="14.25" customHeight="1" x14ac:dyDescent="0.3">
      <c r="A29">
        <v>5</v>
      </c>
      <c r="B29" s="4" t="s">
        <v>23</v>
      </c>
      <c r="C29" s="4">
        <v>12</v>
      </c>
    </row>
    <row r="30" spans="1:26" ht="14.25" customHeight="1" x14ac:dyDescent="0.3">
      <c r="A30">
        <v>6</v>
      </c>
      <c r="B30" s="4" t="s">
        <v>24</v>
      </c>
      <c r="C30" s="4">
        <v>33</v>
      </c>
    </row>
    <row r="31" spans="1:26" ht="14.25" customHeight="1" x14ac:dyDescent="0.3">
      <c r="A31">
        <v>7</v>
      </c>
      <c r="B31" s="4" t="s">
        <v>25</v>
      </c>
      <c r="C31" s="4">
        <v>30</v>
      </c>
    </row>
    <row r="32" spans="1:26" ht="14.25" customHeight="1" x14ac:dyDescent="0.3">
      <c r="A32">
        <v>8</v>
      </c>
      <c r="B32" s="4" t="s">
        <v>26</v>
      </c>
      <c r="C32" s="4">
        <v>36</v>
      </c>
    </row>
    <row r="33" spans="1:3" ht="14.25" customHeight="1" x14ac:dyDescent="0.3">
      <c r="A33">
        <v>9</v>
      </c>
      <c r="B33" s="4" t="s">
        <v>27</v>
      </c>
      <c r="C33" s="4">
        <v>15</v>
      </c>
    </row>
    <row r="34" spans="1:3" ht="14.25" customHeight="1" x14ac:dyDescent="0.3">
      <c r="A34">
        <v>10</v>
      </c>
      <c r="B34" s="4" t="s">
        <v>28</v>
      </c>
      <c r="C34" s="4">
        <v>21</v>
      </c>
    </row>
    <row r="35" spans="1:3" ht="14.25" customHeight="1" x14ac:dyDescent="0.3">
      <c r="A35">
        <v>11</v>
      </c>
      <c r="B35" s="4" t="s">
        <v>29</v>
      </c>
      <c r="C35" s="4">
        <v>20</v>
      </c>
    </row>
    <row r="36" spans="1:3" ht="14.25" customHeight="1" x14ac:dyDescent="0.3">
      <c r="A36">
        <v>12</v>
      </c>
      <c r="B36" s="4" t="s">
        <v>30</v>
      </c>
      <c r="C36" s="4">
        <v>30</v>
      </c>
    </row>
    <row r="37" spans="1:3" ht="14.25" customHeight="1" x14ac:dyDescent="0.3">
      <c r="A37">
        <v>13</v>
      </c>
      <c r="B37" s="4" t="s">
        <v>31</v>
      </c>
      <c r="C37" s="4">
        <v>33</v>
      </c>
    </row>
    <row r="38" spans="1:3" ht="14.25" customHeight="1" x14ac:dyDescent="0.3">
      <c r="A38">
        <v>14</v>
      </c>
      <c r="B38" s="4" t="s">
        <v>32</v>
      </c>
      <c r="C38" s="4">
        <v>11</v>
      </c>
    </row>
    <row r="39" spans="1:3" ht="14.25" customHeight="1" x14ac:dyDescent="0.3">
      <c r="A39">
        <v>15</v>
      </c>
      <c r="B39" s="4" t="s">
        <v>33</v>
      </c>
      <c r="C39" s="4">
        <v>38</v>
      </c>
    </row>
    <row r="40" spans="1:3" ht="14.25" customHeight="1" x14ac:dyDescent="0.3">
      <c r="A40">
        <v>16</v>
      </c>
      <c r="B40" s="11" t="s">
        <v>34</v>
      </c>
    </row>
    <row r="41" spans="1:3" ht="14.25" customHeight="1" x14ac:dyDescent="0.3"/>
    <row r="42" spans="1:3" ht="14.25" customHeight="1" x14ac:dyDescent="0.3"/>
    <row r="43" spans="1:3" ht="14.25" customHeight="1" x14ac:dyDescent="0.3"/>
    <row r="44" spans="1:3" ht="14.25" customHeight="1" x14ac:dyDescent="0.3"/>
    <row r="45" spans="1:3" ht="14.25" customHeight="1" x14ac:dyDescent="0.3"/>
    <row r="46" spans="1:3" ht="14.25" customHeight="1" x14ac:dyDescent="0.3"/>
    <row r="47" spans="1:3" ht="14.25" customHeight="1" x14ac:dyDescent="0.3"/>
    <row r="48" spans="1: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4" workbookViewId="0">
      <selection activeCell="N38" sqref="N38"/>
    </sheetView>
  </sheetViews>
  <sheetFormatPr defaultColWidth="14.44140625" defaultRowHeight="15" customHeight="1" x14ac:dyDescent="0.3"/>
  <cols>
    <col min="1" max="2" width="8.6640625" customWidth="1"/>
    <col min="3" max="4" width="14.5546875" customWidth="1"/>
    <col min="5" max="5" width="13" customWidth="1"/>
    <col min="6" max="6" width="12.44140625" customWidth="1"/>
    <col min="7" max="8" width="14.88671875" customWidth="1"/>
    <col min="9" max="10" width="8.6640625" customWidth="1"/>
    <col min="11" max="11" width="20.6640625" customWidth="1"/>
    <col min="12" max="26" width="8.6640625" customWidth="1"/>
  </cols>
  <sheetData>
    <row r="1" spans="1:26" ht="14.25" customHeight="1" x14ac:dyDescent="0.3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/>
    <row r="4" spans="1:26" ht="14.25" customHeight="1" x14ac:dyDescent="0.3">
      <c r="A4" s="77" t="s">
        <v>59</v>
      </c>
      <c r="B4" s="3" t="s">
        <v>2</v>
      </c>
      <c r="C4" s="3" t="s">
        <v>37</v>
      </c>
      <c r="D4" t="s">
        <v>47</v>
      </c>
      <c r="E4" t="s">
        <v>88</v>
      </c>
      <c r="F4" t="s">
        <v>89</v>
      </c>
      <c r="G4" t="s">
        <v>90</v>
      </c>
      <c r="H4" t="s">
        <v>91</v>
      </c>
      <c r="K4" t="s">
        <v>52</v>
      </c>
    </row>
    <row r="5" spans="1:26" ht="14.25" customHeight="1" x14ac:dyDescent="0.3">
      <c r="A5">
        <v>1</v>
      </c>
      <c r="B5" s="4" t="s">
        <v>4</v>
      </c>
      <c r="C5" s="5">
        <v>34000</v>
      </c>
      <c r="D5" s="6">
        <f>_xlfn.FORECAST.LINEAR(A5,$C$5:$C$16,$A$5:$A$16)</f>
        <v>46076.923076923078</v>
      </c>
      <c r="E5" s="6">
        <f>C5-D5</f>
        <v>-12076.923076923078</v>
      </c>
      <c r="F5" s="6">
        <f>ABS(E5)</f>
        <v>12076.923076923078</v>
      </c>
      <c r="G5" s="6">
        <f>F5^2</f>
        <v>145852071.00591719</v>
      </c>
      <c r="H5" s="7">
        <f>F5/C5</f>
        <v>0.35520361990950228</v>
      </c>
    </row>
    <row r="6" spans="1:26" ht="14.25" customHeight="1" x14ac:dyDescent="0.3">
      <c r="A6">
        <v>2</v>
      </c>
      <c r="B6" s="4" t="s">
        <v>5</v>
      </c>
      <c r="C6" s="5">
        <v>37000</v>
      </c>
      <c r="D6" s="6">
        <f t="shared" ref="D6:D16" si="0">_xlfn.FORECAST.LINEAR(A6,$C$5:$C$16,$A$5:$A$16)</f>
        <v>44608.391608391605</v>
      </c>
      <c r="E6" s="6">
        <f t="shared" ref="E6:E16" si="1">C6-D6</f>
        <v>-7608.3916083916047</v>
      </c>
      <c r="F6" s="6">
        <f t="shared" ref="F6:F16" si="2">ABS(E6)</f>
        <v>7608.3916083916047</v>
      </c>
      <c r="G6" s="6">
        <f t="shared" ref="G6:G16" si="3">F6^2</f>
        <v>57887622.866643786</v>
      </c>
      <c r="H6" s="7">
        <f t="shared" ref="H6:H16" si="4">F6/C6</f>
        <v>0.20563220563220552</v>
      </c>
      <c r="K6" s="8"/>
      <c r="L6" s="6"/>
    </row>
    <row r="7" spans="1:26" ht="14.25" customHeight="1" x14ac:dyDescent="0.3">
      <c r="A7">
        <v>3</v>
      </c>
      <c r="B7" s="4" t="s">
        <v>6</v>
      </c>
      <c r="C7" s="5">
        <v>44000</v>
      </c>
      <c r="D7" s="6">
        <f t="shared" si="0"/>
        <v>43139.860139860139</v>
      </c>
      <c r="E7" s="6">
        <f t="shared" si="1"/>
        <v>860.13986013986141</v>
      </c>
      <c r="F7" s="6">
        <f t="shared" si="2"/>
        <v>860.13986013986141</v>
      </c>
      <c r="G7" s="6">
        <f t="shared" si="3"/>
        <v>739840.57900142029</v>
      </c>
      <c r="H7" s="7">
        <f t="shared" si="4"/>
        <v>1.954863318499685E-2</v>
      </c>
      <c r="J7" t="s">
        <v>53</v>
      </c>
      <c r="K7" s="9">
        <f>AVERAGE(F5:F16)</f>
        <v>6531.4685314685312</v>
      </c>
      <c r="L7" s="6"/>
    </row>
    <row r="8" spans="1:26" ht="14.25" customHeight="1" x14ac:dyDescent="0.3">
      <c r="A8">
        <v>4</v>
      </c>
      <c r="B8" s="4" t="s">
        <v>7</v>
      </c>
      <c r="C8" s="5">
        <v>47000</v>
      </c>
      <c r="D8" s="6">
        <f t="shared" si="0"/>
        <v>41671.328671328672</v>
      </c>
      <c r="E8" s="6">
        <f t="shared" si="1"/>
        <v>5328.6713286713275</v>
      </c>
      <c r="F8" s="6">
        <f t="shared" si="2"/>
        <v>5328.6713286713275</v>
      </c>
      <c r="G8" s="6">
        <f t="shared" si="3"/>
        <v>28394738.129003853</v>
      </c>
      <c r="H8" s="7">
        <f t="shared" si="4"/>
        <v>0.11337598571641122</v>
      </c>
      <c r="J8" t="s">
        <v>54</v>
      </c>
      <c r="K8" s="9">
        <f>AVERAGE(G5:G16)</f>
        <v>50967365.967365958</v>
      </c>
      <c r="L8" s="7"/>
    </row>
    <row r="9" spans="1:26" ht="14.25" customHeight="1" x14ac:dyDescent="0.3">
      <c r="A9">
        <v>5</v>
      </c>
      <c r="B9" s="4" t="s">
        <v>8</v>
      </c>
      <c r="C9" s="5">
        <v>48000</v>
      </c>
      <c r="D9" s="6">
        <f t="shared" si="0"/>
        <v>40202.797202797199</v>
      </c>
      <c r="E9" s="6">
        <f t="shared" si="1"/>
        <v>7797.2027972028009</v>
      </c>
      <c r="F9" s="6">
        <f t="shared" si="2"/>
        <v>7797.2027972028009</v>
      </c>
      <c r="G9" s="6">
        <f t="shared" si="3"/>
        <v>60796371.46070718</v>
      </c>
      <c r="H9" s="7">
        <f t="shared" si="4"/>
        <v>0.16244172494172501</v>
      </c>
      <c r="J9" t="s">
        <v>55</v>
      </c>
      <c r="K9" s="28">
        <f>AVERAGE(H5:H16)</f>
        <v>0.17921651458705432</v>
      </c>
    </row>
    <row r="10" spans="1:26" ht="14.25" customHeight="1" x14ac:dyDescent="0.3">
      <c r="A10">
        <v>6</v>
      </c>
      <c r="B10" s="4" t="s">
        <v>9</v>
      </c>
      <c r="C10" s="5">
        <v>48000</v>
      </c>
      <c r="D10" s="6">
        <f t="shared" si="0"/>
        <v>38734.265734265733</v>
      </c>
      <c r="E10" s="6">
        <f t="shared" si="1"/>
        <v>9265.734265734267</v>
      </c>
      <c r="F10" s="6">
        <f t="shared" si="2"/>
        <v>9265.734265734267</v>
      </c>
      <c r="G10" s="6">
        <f t="shared" si="3"/>
        <v>85853831.48320213</v>
      </c>
      <c r="H10" s="7">
        <f t="shared" si="4"/>
        <v>0.19303613053613056</v>
      </c>
    </row>
    <row r="11" spans="1:26" ht="14.25" customHeight="1" x14ac:dyDescent="0.3">
      <c r="A11">
        <v>7</v>
      </c>
      <c r="B11" s="4" t="s">
        <v>10</v>
      </c>
      <c r="C11" s="5">
        <v>46000</v>
      </c>
      <c r="D11" s="6">
        <f t="shared" si="0"/>
        <v>37265.734265734267</v>
      </c>
      <c r="E11" s="6">
        <f t="shared" si="1"/>
        <v>8734.265734265733</v>
      </c>
      <c r="F11" s="6">
        <f t="shared" si="2"/>
        <v>8734.265734265733</v>
      </c>
      <c r="G11" s="6">
        <f t="shared" si="3"/>
        <v>76287397.916768521</v>
      </c>
      <c r="H11" s="7">
        <f t="shared" si="4"/>
        <v>0.18987534204925507</v>
      </c>
    </row>
    <row r="12" spans="1:26" ht="14.25" customHeight="1" x14ac:dyDescent="0.3">
      <c r="A12">
        <v>8</v>
      </c>
      <c r="B12" s="4" t="s">
        <v>11</v>
      </c>
      <c r="C12" s="5">
        <v>43000</v>
      </c>
      <c r="D12" s="6">
        <f t="shared" si="0"/>
        <v>35797.202797202794</v>
      </c>
      <c r="E12" s="6">
        <f t="shared" si="1"/>
        <v>7202.7972027972064</v>
      </c>
      <c r="F12" s="6">
        <f t="shared" si="2"/>
        <v>7202.7972027972064</v>
      </c>
      <c r="G12" s="6">
        <f t="shared" si="3"/>
        <v>51880287.544623263</v>
      </c>
      <c r="H12" s="7">
        <f t="shared" si="4"/>
        <v>0.16750691169295828</v>
      </c>
      <c r="J12" t="s">
        <v>87</v>
      </c>
      <c r="K12" s="29">
        <f>100%-K9</f>
        <v>0.82078348541294566</v>
      </c>
    </row>
    <row r="13" spans="1:26" ht="14.25" customHeight="1" x14ac:dyDescent="0.3">
      <c r="A13">
        <v>9</v>
      </c>
      <c r="B13" s="4" t="s">
        <v>12</v>
      </c>
      <c r="C13" s="5">
        <v>32000</v>
      </c>
      <c r="D13" s="6">
        <f t="shared" si="0"/>
        <v>34328.671328671328</v>
      </c>
      <c r="E13" s="6">
        <f t="shared" si="1"/>
        <v>-2328.6713286713275</v>
      </c>
      <c r="F13" s="6">
        <f t="shared" si="2"/>
        <v>2328.6713286713275</v>
      </c>
      <c r="G13" s="6">
        <f t="shared" si="3"/>
        <v>5422710.1569758859</v>
      </c>
      <c r="H13" s="7">
        <f t="shared" si="4"/>
        <v>7.2770979020978982E-2</v>
      </c>
      <c r="L13" s="7"/>
    </row>
    <row r="14" spans="1:26" ht="14.25" customHeight="1" x14ac:dyDescent="0.3">
      <c r="A14">
        <v>10</v>
      </c>
      <c r="B14" s="4" t="s">
        <v>13</v>
      </c>
      <c r="C14" s="5">
        <v>27000</v>
      </c>
      <c r="D14" s="6">
        <f t="shared" si="0"/>
        <v>32860.139860139854</v>
      </c>
      <c r="E14" s="6">
        <f t="shared" si="1"/>
        <v>-5860.1398601398541</v>
      </c>
      <c r="F14" s="6">
        <f t="shared" si="2"/>
        <v>5860.1398601398541</v>
      </c>
      <c r="G14" s="6">
        <f t="shared" si="3"/>
        <v>34341239.180399947</v>
      </c>
      <c r="H14" s="7">
        <f t="shared" si="4"/>
        <v>0.21704221704221682</v>
      </c>
    </row>
    <row r="15" spans="1:26" ht="14.25" customHeight="1" x14ac:dyDescent="0.3">
      <c r="A15">
        <v>11</v>
      </c>
      <c r="B15" s="4" t="s">
        <v>14</v>
      </c>
      <c r="C15" s="5">
        <v>26000</v>
      </c>
      <c r="D15" s="6">
        <f t="shared" si="0"/>
        <v>31391.608391608388</v>
      </c>
      <c r="E15" s="6">
        <f t="shared" si="1"/>
        <v>-5391.608391608388</v>
      </c>
      <c r="F15" s="6">
        <f t="shared" si="2"/>
        <v>5391.608391608388</v>
      </c>
      <c r="G15" s="6">
        <f t="shared" si="3"/>
        <v>29069441.048461989</v>
      </c>
      <c r="H15" s="7">
        <f t="shared" si="4"/>
        <v>0.20736955352339953</v>
      </c>
    </row>
    <row r="16" spans="1:26" ht="14.25" customHeight="1" x14ac:dyDescent="0.3">
      <c r="A16">
        <v>12</v>
      </c>
      <c r="B16" s="4" t="s">
        <v>15</v>
      </c>
      <c r="C16" s="5">
        <v>24000</v>
      </c>
      <c r="D16" s="6">
        <f t="shared" si="0"/>
        <v>29923.076923076922</v>
      </c>
      <c r="E16" s="6">
        <f t="shared" si="1"/>
        <v>-5923.076923076922</v>
      </c>
      <c r="F16" s="6">
        <f t="shared" si="2"/>
        <v>5923.076923076922</v>
      </c>
      <c r="G16" s="6">
        <f t="shared" si="3"/>
        <v>35082840.236686379</v>
      </c>
      <c r="H16" s="7">
        <f t="shared" si="4"/>
        <v>0.24679487179487175</v>
      </c>
    </row>
    <row r="17" spans="1:26" ht="14.25" customHeight="1" x14ac:dyDescent="0.3">
      <c r="C17" s="6"/>
    </row>
    <row r="18" spans="1:26" ht="14.25" customHeight="1" x14ac:dyDescent="0.3">
      <c r="C18" s="6"/>
    </row>
    <row r="19" spans="1:26" ht="14.25" customHeight="1" x14ac:dyDescent="0.3">
      <c r="C19" s="6"/>
    </row>
    <row r="20" spans="1:26" ht="14.25" customHeight="1" x14ac:dyDescent="0.3">
      <c r="C20" s="6"/>
    </row>
    <row r="21" spans="1:26" ht="14.25" customHeight="1" x14ac:dyDescent="0.3"/>
    <row r="22" spans="1:26" ht="14.25" customHeight="1" x14ac:dyDescent="0.3"/>
    <row r="23" spans="1:26" ht="14.25" customHeight="1" x14ac:dyDescent="0.3">
      <c r="A23" s="1" t="s">
        <v>40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2" t="s">
        <v>16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/>
    <row r="26" spans="1:26" ht="14.25" customHeight="1" x14ac:dyDescent="0.3">
      <c r="A26" t="s">
        <v>59</v>
      </c>
      <c r="B26" s="3" t="s">
        <v>17</v>
      </c>
      <c r="C26" s="3" t="s">
        <v>18</v>
      </c>
      <c r="D26" t="s">
        <v>47</v>
      </c>
      <c r="E26" t="s">
        <v>88</v>
      </c>
      <c r="F26" t="s">
        <v>89</v>
      </c>
      <c r="G26" t="s">
        <v>90</v>
      </c>
      <c r="H26" t="s">
        <v>91</v>
      </c>
      <c r="K26" t="s">
        <v>52</v>
      </c>
    </row>
    <row r="27" spans="1:26" ht="14.25" customHeight="1" x14ac:dyDescent="0.3">
      <c r="A27">
        <v>1</v>
      </c>
      <c r="B27" s="4" t="s">
        <v>19</v>
      </c>
      <c r="C27" s="4">
        <v>18</v>
      </c>
      <c r="D27">
        <f>_xlfn.FORECAST.LINEAR(A27,$C$27:$C$41,$A$27:$A$41)</f>
        <v>23.225000000000001</v>
      </c>
      <c r="E27">
        <f>C27-D27</f>
        <v>-5.2250000000000014</v>
      </c>
      <c r="F27">
        <f>ABS(E27)</f>
        <v>5.2250000000000014</v>
      </c>
      <c r="G27">
        <f>F27^2</f>
        <v>27.300625000000014</v>
      </c>
      <c r="H27" s="22">
        <f>F27/C27</f>
        <v>0.29027777777777786</v>
      </c>
    </row>
    <row r="28" spans="1:26" ht="14.25" customHeight="1" x14ac:dyDescent="0.3">
      <c r="A28">
        <v>2</v>
      </c>
      <c r="B28" s="4" t="s">
        <v>20</v>
      </c>
      <c r="C28" s="4">
        <v>31</v>
      </c>
      <c r="D28">
        <f t="shared" ref="D28:D41" si="5">_xlfn.FORECAST.LINEAR(A28,$C$27:$C$41,$A$27:$A$41)</f>
        <v>23.478571428571428</v>
      </c>
      <c r="E28">
        <f t="shared" ref="E28:E41" si="6">C28-D28</f>
        <v>7.5214285714285722</v>
      </c>
      <c r="F28">
        <f t="shared" ref="F28:F41" si="7">ABS(E28)</f>
        <v>7.5214285714285722</v>
      </c>
      <c r="G28">
        <f t="shared" ref="G28:G41" si="8">F28^2</f>
        <v>56.571887755102054</v>
      </c>
      <c r="H28" s="22">
        <f t="shared" ref="H28:H41" si="9">F28/C28</f>
        <v>0.2426267281105991</v>
      </c>
      <c r="J28" t="s">
        <v>53</v>
      </c>
      <c r="K28">
        <f>AVERAGE(F27:F41)</f>
        <v>8.1990476190476205</v>
      </c>
    </row>
    <row r="29" spans="1:26" ht="14.25" customHeight="1" x14ac:dyDescent="0.3">
      <c r="A29">
        <v>3</v>
      </c>
      <c r="B29" s="4" t="s">
        <v>21</v>
      </c>
      <c r="C29" s="4">
        <v>31</v>
      </c>
      <c r="D29">
        <f t="shared" si="5"/>
        <v>23.732142857142858</v>
      </c>
      <c r="E29">
        <f t="shared" si="6"/>
        <v>7.2678571428571423</v>
      </c>
      <c r="F29">
        <f t="shared" si="7"/>
        <v>7.2678571428571423</v>
      </c>
      <c r="G29">
        <f t="shared" si="8"/>
        <v>52.821747448979586</v>
      </c>
      <c r="H29" s="22">
        <f t="shared" si="9"/>
        <v>0.2344470046082949</v>
      </c>
      <c r="J29" t="s">
        <v>54</v>
      </c>
      <c r="K29">
        <f>AVERAGE(G27:G41)</f>
        <v>77.199761904761914</v>
      </c>
    </row>
    <row r="30" spans="1:26" ht="14.25" customHeight="1" x14ac:dyDescent="0.3">
      <c r="A30">
        <v>4</v>
      </c>
      <c r="B30" s="4" t="s">
        <v>22</v>
      </c>
      <c r="C30" s="4">
        <v>16</v>
      </c>
      <c r="D30">
        <f t="shared" si="5"/>
        <v>23.985714285714288</v>
      </c>
      <c r="E30">
        <f t="shared" si="6"/>
        <v>-7.9857142857142875</v>
      </c>
      <c r="F30">
        <f t="shared" si="7"/>
        <v>7.9857142857142875</v>
      </c>
      <c r="G30">
        <f t="shared" si="8"/>
        <v>63.771632653061253</v>
      </c>
      <c r="H30" s="22">
        <f t="shared" si="9"/>
        <v>0.49910714285714297</v>
      </c>
      <c r="J30" t="s">
        <v>55</v>
      </c>
      <c r="K30" s="28">
        <f>AVERAGE(H27:H41)</f>
        <v>0.4169596068967279</v>
      </c>
    </row>
    <row r="31" spans="1:26" ht="14.25" customHeight="1" x14ac:dyDescent="0.3">
      <c r="A31">
        <v>5</v>
      </c>
      <c r="B31" s="4" t="s">
        <v>23</v>
      </c>
      <c r="C31" s="4">
        <v>12</v>
      </c>
      <c r="D31">
        <f t="shared" si="5"/>
        <v>24.239285714285714</v>
      </c>
      <c r="E31">
        <f t="shared" si="6"/>
        <v>-12.239285714285714</v>
      </c>
      <c r="F31">
        <f t="shared" si="7"/>
        <v>12.239285714285714</v>
      </c>
      <c r="G31">
        <f t="shared" si="8"/>
        <v>149.80011479591835</v>
      </c>
      <c r="H31" s="22">
        <f t="shared" si="9"/>
        <v>1.0199404761904762</v>
      </c>
    </row>
    <row r="32" spans="1:26" ht="14.25" customHeight="1" x14ac:dyDescent="0.3">
      <c r="A32">
        <v>6</v>
      </c>
      <c r="B32" s="4" t="s">
        <v>24</v>
      </c>
      <c r="C32" s="4">
        <v>33</v>
      </c>
      <c r="D32">
        <f t="shared" si="5"/>
        <v>24.492857142857144</v>
      </c>
      <c r="E32">
        <f t="shared" si="6"/>
        <v>8.5071428571428562</v>
      </c>
      <c r="F32">
        <f t="shared" si="7"/>
        <v>8.5071428571428562</v>
      </c>
      <c r="G32">
        <f t="shared" si="8"/>
        <v>72.371479591836717</v>
      </c>
      <c r="H32" s="22">
        <f t="shared" si="9"/>
        <v>0.25779220779220774</v>
      </c>
    </row>
    <row r="33" spans="1:11" ht="14.25" customHeight="1" x14ac:dyDescent="0.3">
      <c r="A33">
        <v>7</v>
      </c>
      <c r="B33" s="4" t="s">
        <v>25</v>
      </c>
      <c r="C33" s="4">
        <v>30</v>
      </c>
      <c r="D33">
        <f t="shared" si="5"/>
        <v>24.74642857142857</v>
      </c>
      <c r="E33">
        <f t="shared" si="6"/>
        <v>5.2535714285714299</v>
      </c>
      <c r="F33">
        <f t="shared" si="7"/>
        <v>5.2535714285714299</v>
      </c>
      <c r="G33">
        <f t="shared" si="8"/>
        <v>27.600012755102053</v>
      </c>
      <c r="H33" s="22">
        <f t="shared" si="9"/>
        <v>0.17511904761904767</v>
      </c>
      <c r="J33" t="s">
        <v>87</v>
      </c>
      <c r="K33" s="29">
        <f>100%-K30</f>
        <v>0.58304039310327216</v>
      </c>
    </row>
    <row r="34" spans="1:11" ht="14.25" customHeight="1" x14ac:dyDescent="0.3">
      <c r="A34">
        <v>8</v>
      </c>
      <c r="B34" s="4" t="s">
        <v>26</v>
      </c>
      <c r="C34" s="4">
        <v>36</v>
      </c>
      <c r="D34">
        <f t="shared" si="5"/>
        <v>25</v>
      </c>
      <c r="E34">
        <f t="shared" si="6"/>
        <v>11</v>
      </c>
      <c r="F34">
        <f t="shared" si="7"/>
        <v>11</v>
      </c>
      <c r="G34">
        <f t="shared" si="8"/>
        <v>121</v>
      </c>
      <c r="H34" s="22">
        <f t="shared" si="9"/>
        <v>0.30555555555555558</v>
      </c>
    </row>
    <row r="35" spans="1:11" ht="14.25" customHeight="1" x14ac:dyDescent="0.3">
      <c r="A35">
        <v>9</v>
      </c>
      <c r="B35" s="4" t="s">
        <v>27</v>
      </c>
      <c r="C35" s="4">
        <v>15</v>
      </c>
      <c r="D35">
        <f t="shared" si="5"/>
        <v>25.25357142857143</v>
      </c>
      <c r="E35">
        <f t="shared" si="6"/>
        <v>-10.25357142857143</v>
      </c>
      <c r="F35">
        <f t="shared" si="7"/>
        <v>10.25357142857143</v>
      </c>
      <c r="G35">
        <f t="shared" si="8"/>
        <v>105.13572704081635</v>
      </c>
      <c r="H35" s="22">
        <f t="shared" si="9"/>
        <v>0.68357142857142861</v>
      </c>
    </row>
    <row r="36" spans="1:11" ht="14.25" customHeight="1" x14ac:dyDescent="0.3">
      <c r="A36">
        <v>10</v>
      </c>
      <c r="B36" s="4" t="s">
        <v>28</v>
      </c>
      <c r="C36" s="4">
        <v>21</v>
      </c>
      <c r="D36">
        <f t="shared" si="5"/>
        <v>25.507142857142856</v>
      </c>
      <c r="E36">
        <f t="shared" si="6"/>
        <v>-4.5071428571428562</v>
      </c>
      <c r="F36">
        <f t="shared" si="7"/>
        <v>4.5071428571428562</v>
      </c>
      <c r="G36">
        <f t="shared" si="8"/>
        <v>20.314336734693871</v>
      </c>
      <c r="H36" s="22">
        <f t="shared" si="9"/>
        <v>0.21462585034013601</v>
      </c>
    </row>
    <row r="37" spans="1:11" ht="14.25" customHeight="1" x14ac:dyDescent="0.3">
      <c r="A37">
        <v>11</v>
      </c>
      <c r="B37" s="4" t="s">
        <v>29</v>
      </c>
      <c r="C37" s="4">
        <v>20</v>
      </c>
      <c r="D37">
        <f t="shared" si="5"/>
        <v>25.760714285714286</v>
      </c>
      <c r="E37">
        <f t="shared" si="6"/>
        <v>-5.7607142857142861</v>
      </c>
      <c r="F37">
        <f t="shared" si="7"/>
        <v>5.7607142857142861</v>
      </c>
      <c r="G37">
        <f t="shared" si="8"/>
        <v>33.185829081632654</v>
      </c>
      <c r="H37" s="22">
        <f t="shared" si="9"/>
        <v>0.28803571428571428</v>
      </c>
    </row>
    <row r="38" spans="1:11" ht="14.25" customHeight="1" x14ac:dyDescent="0.3">
      <c r="A38">
        <v>12</v>
      </c>
      <c r="B38" s="4" t="s">
        <v>30</v>
      </c>
      <c r="C38" s="4">
        <v>30</v>
      </c>
      <c r="D38">
        <f t="shared" si="5"/>
        <v>26.014285714285712</v>
      </c>
      <c r="E38">
        <f t="shared" si="6"/>
        <v>3.9857142857142875</v>
      </c>
      <c r="F38">
        <f t="shared" si="7"/>
        <v>3.9857142857142875</v>
      </c>
      <c r="G38">
        <f t="shared" si="8"/>
        <v>15.885918367346953</v>
      </c>
      <c r="H38" s="22">
        <f t="shared" si="9"/>
        <v>0.13285714285714292</v>
      </c>
    </row>
    <row r="39" spans="1:11" ht="14.25" customHeight="1" x14ac:dyDescent="0.3">
      <c r="A39">
        <v>13</v>
      </c>
      <c r="B39" s="4" t="s">
        <v>31</v>
      </c>
      <c r="C39" s="4">
        <v>33</v>
      </c>
      <c r="D39">
        <f t="shared" si="5"/>
        <v>26.267857142857142</v>
      </c>
      <c r="E39">
        <f t="shared" si="6"/>
        <v>6.7321428571428577</v>
      </c>
      <c r="F39">
        <f t="shared" si="7"/>
        <v>6.7321428571428577</v>
      </c>
      <c r="G39">
        <f t="shared" si="8"/>
        <v>45.3217474489796</v>
      </c>
      <c r="H39" s="22">
        <f t="shared" si="9"/>
        <v>0.20400432900432902</v>
      </c>
    </row>
    <row r="40" spans="1:11" ht="14.25" customHeight="1" x14ac:dyDescent="0.3">
      <c r="A40">
        <v>14</v>
      </c>
      <c r="B40" s="4" t="s">
        <v>32</v>
      </c>
      <c r="C40" s="4">
        <v>11</v>
      </c>
      <c r="D40">
        <f t="shared" si="5"/>
        <v>26.521428571428572</v>
      </c>
      <c r="E40">
        <f t="shared" si="6"/>
        <v>-15.521428571428572</v>
      </c>
      <c r="F40">
        <f t="shared" si="7"/>
        <v>15.521428571428572</v>
      </c>
      <c r="G40">
        <f t="shared" si="8"/>
        <v>240.9147448979592</v>
      </c>
      <c r="H40" s="22">
        <f t="shared" si="9"/>
        <v>1.4110389610389611</v>
      </c>
    </row>
    <row r="41" spans="1:11" ht="14.25" customHeight="1" x14ac:dyDescent="0.3">
      <c r="A41">
        <v>15</v>
      </c>
      <c r="B41" s="4" t="s">
        <v>33</v>
      </c>
      <c r="C41" s="4">
        <v>38</v>
      </c>
      <c r="D41">
        <f t="shared" si="5"/>
        <v>26.774999999999999</v>
      </c>
      <c r="E41">
        <f t="shared" si="6"/>
        <v>11.225000000000001</v>
      </c>
      <c r="F41">
        <f t="shared" si="7"/>
        <v>11.225000000000001</v>
      </c>
      <c r="G41">
        <f t="shared" si="8"/>
        <v>126.00062500000003</v>
      </c>
      <c r="H41" s="22">
        <f t="shared" si="9"/>
        <v>0.29539473684210532</v>
      </c>
    </row>
    <row r="42" spans="1:11" ht="14.25" customHeight="1" x14ac:dyDescent="0.3">
      <c r="A42">
        <v>16</v>
      </c>
      <c r="B42" s="11" t="s">
        <v>34</v>
      </c>
    </row>
    <row r="43" spans="1:11" ht="14.25" customHeight="1" x14ac:dyDescent="0.3"/>
    <row r="44" spans="1:11" ht="14.25" customHeight="1" x14ac:dyDescent="0.3"/>
    <row r="45" spans="1:11" ht="14.25" customHeight="1" x14ac:dyDescent="0.3"/>
    <row r="46" spans="1:11" ht="14.25" customHeight="1" x14ac:dyDescent="0.3"/>
    <row r="47" spans="1:11" ht="14.25" customHeight="1" x14ac:dyDescent="0.3"/>
    <row r="48" spans="1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Naive Approach</vt:lpstr>
      <vt:lpstr>Moving Average</vt:lpstr>
      <vt:lpstr>Exponential Smoothing</vt:lpstr>
      <vt:lpstr>Simple Linear Regression</vt:lpstr>
      <vt:lpstr>Forecast Result</vt:lpstr>
      <vt:lpstr>Forecast Result2</vt:lpstr>
      <vt:lpstr>Forecast Sheet</vt:lpstr>
      <vt:lpstr>Forecst.Linear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OBIECHINA</cp:lastModifiedBy>
  <dcterms:created xsi:type="dcterms:W3CDTF">2023-09-22T18:35:02Z</dcterms:created>
  <dcterms:modified xsi:type="dcterms:W3CDTF">2023-09-22T22:42:25Z</dcterms:modified>
</cp:coreProperties>
</file>