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\\adir.hull.ac.uk\home\711\711994\Desktop\10ALYTICS\"/>
    </mc:Choice>
  </mc:AlternateContent>
  <xr:revisionPtr revIDLastSave="0" documentId="14_{306B42E2-E618-48B9-9D3A-390B22AA1B99}" xr6:coauthVersionLast="47" xr6:coauthVersionMax="47" xr10:uidLastSave="{00000000-0000-0000-0000-000000000000}"/>
  <bookViews>
    <workbookView xWindow="-108" yWindow="-108" windowWidth="23256" windowHeight="12576" firstSheet="2" activeTab="11" xr2:uid="{00000000-000D-0000-FFFF-FFFF00000000}"/>
  </bookViews>
  <sheets>
    <sheet name="Absolute_Relative Referencing" sheetId="1" r:id="rId1"/>
    <sheet name="Conditional Formatting" sheetId="2" r:id="rId2"/>
    <sheet name="Using IF" sheetId="3" r:id="rId3"/>
    <sheet name="IF+And" sheetId="4" r:id="rId4"/>
    <sheet name="IF+OR" sheetId="5" r:id="rId5"/>
    <sheet name="Dataset1" sheetId="6" r:id="rId6"/>
    <sheet name="Dataset3" sheetId="7" r:id="rId7"/>
    <sheet name="Dataset2" sheetId="8" r:id="rId8"/>
    <sheet name="CountIF" sheetId="9" r:id="rId9"/>
    <sheet name="SumIF" sheetId="10" r:id="rId10"/>
    <sheet name="Vlookup" sheetId="11" r:id="rId11"/>
    <sheet name="Index-Match" sheetId="12" r:id="rId12"/>
  </sheets>
  <definedNames>
    <definedName name="Data">Dataset3[#All]</definedName>
    <definedName name="Dist_ID">Dataset3[[#All],[Distributor ID]]</definedName>
    <definedName name="Header">Dataset3[#Headers]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1" i="12" l="1"/>
  <c r="C80" i="12"/>
  <c r="C79" i="12"/>
  <c r="C78" i="12"/>
  <c r="C77" i="12"/>
  <c r="C76" i="12"/>
  <c r="C65" i="12"/>
  <c r="C64" i="12"/>
  <c r="C66" i="12"/>
  <c r="D66" i="12"/>
  <c r="D64" i="12"/>
  <c r="E51" i="12"/>
  <c r="E57" i="12"/>
  <c r="E56" i="12"/>
  <c r="E55" i="12"/>
  <c r="E54" i="12"/>
  <c r="E53" i="12"/>
  <c r="E52" i="12"/>
  <c r="D52" i="12"/>
  <c r="D53" i="12"/>
  <c r="D54" i="12" s="1"/>
  <c r="D55" i="12" s="1"/>
  <c r="D56" i="12" s="1"/>
  <c r="D57" i="12" s="1"/>
  <c r="C57" i="12"/>
  <c r="C56" i="12"/>
  <c r="C55" i="12"/>
  <c r="C54" i="12"/>
  <c r="C53" i="12"/>
  <c r="C52" i="12"/>
  <c r="D51" i="12"/>
  <c r="C51" i="12"/>
  <c r="E42" i="12"/>
  <c r="E41" i="12"/>
  <c r="E40" i="12"/>
  <c r="E39" i="12"/>
  <c r="E38" i="12"/>
  <c r="D42" i="12"/>
  <c r="D41" i="12"/>
  <c r="D40" i="12"/>
  <c r="D39" i="12"/>
  <c r="D38" i="12"/>
  <c r="C42" i="12"/>
  <c r="C41" i="12"/>
  <c r="C40" i="12"/>
  <c r="C39" i="12"/>
  <c r="C38" i="12"/>
  <c r="C37" i="12"/>
  <c r="E37" i="12"/>
  <c r="D37" i="12"/>
  <c r="E29" i="12"/>
  <c r="E28" i="12"/>
  <c r="E27" i="12"/>
  <c r="E26" i="12"/>
  <c r="D29" i="12"/>
  <c r="D28" i="12"/>
  <c r="D26" i="12"/>
  <c r="D27" i="12"/>
  <c r="C29" i="12"/>
  <c r="C28" i="12"/>
  <c r="C27" i="12"/>
  <c r="C26" i="12"/>
  <c r="D18" i="12"/>
  <c r="D17" i="12"/>
  <c r="D16" i="12"/>
  <c r="C18" i="12"/>
  <c r="C17" i="12"/>
  <c r="C16" i="12"/>
  <c r="D9" i="12"/>
  <c r="D8" i="12"/>
  <c r="D7" i="12"/>
  <c r="D6" i="12"/>
  <c r="C9" i="12"/>
  <c r="C8" i="12"/>
  <c r="C7" i="12"/>
  <c r="C6" i="12"/>
  <c r="E56" i="11"/>
  <c r="E53" i="11"/>
  <c r="E52" i="11"/>
  <c r="C52" i="11"/>
  <c r="D56" i="11"/>
  <c r="D53" i="11"/>
  <c r="D52" i="11"/>
  <c r="C56" i="11"/>
  <c r="C53" i="11"/>
  <c r="C82" i="11"/>
  <c r="D67" i="11"/>
  <c r="C76" i="11"/>
  <c r="C77" i="11"/>
  <c r="C78" i="11"/>
  <c r="C79" i="11"/>
  <c r="C80" i="11"/>
  <c r="C75" i="11"/>
  <c r="D64" i="11"/>
  <c r="D65" i="11"/>
  <c r="D63" i="11"/>
  <c r="C64" i="11"/>
  <c r="C65" i="11"/>
  <c r="C63" i="11"/>
  <c r="E51" i="11"/>
  <c r="E54" i="11"/>
  <c r="E55" i="11"/>
  <c r="E50" i="11"/>
  <c r="C51" i="11"/>
  <c r="C54" i="11"/>
  <c r="C55" i="11"/>
  <c r="C50" i="11"/>
  <c r="D51" i="11"/>
  <c r="D54" i="11"/>
  <c r="D55" i="11"/>
  <c r="D50" i="11"/>
  <c r="E38" i="11"/>
  <c r="E39" i="11"/>
  <c r="E40" i="11"/>
  <c r="E41" i="11"/>
  <c r="E42" i="11"/>
  <c r="E37" i="11"/>
  <c r="D37" i="11"/>
  <c r="D38" i="11"/>
  <c r="D39" i="11"/>
  <c r="D40" i="11"/>
  <c r="D41" i="11"/>
  <c r="D42" i="11"/>
  <c r="C37" i="11"/>
  <c r="C38" i="11"/>
  <c r="C39" i="11"/>
  <c r="C40" i="11"/>
  <c r="C41" i="11"/>
  <c r="C42" i="11"/>
  <c r="D27" i="11"/>
  <c r="D28" i="11"/>
  <c r="D29" i="11"/>
  <c r="D26" i="11"/>
  <c r="E27" i="11"/>
  <c r="E28" i="11"/>
  <c r="E29" i="11"/>
  <c r="E26" i="11"/>
  <c r="C27" i="11"/>
  <c r="C28" i="11"/>
  <c r="C29" i="11"/>
  <c r="C26" i="11"/>
  <c r="E17" i="11"/>
  <c r="E18" i="11"/>
  <c r="E16" i="11"/>
  <c r="D17" i="11"/>
  <c r="D18" i="11"/>
  <c r="D16" i="11"/>
  <c r="C17" i="11"/>
  <c r="C18" i="11"/>
  <c r="C16" i="11"/>
  <c r="D7" i="11"/>
  <c r="D8" i="11"/>
  <c r="D9" i="11"/>
  <c r="D6" i="11"/>
  <c r="C6" i="11"/>
  <c r="C7" i="11"/>
  <c r="C8" i="11"/>
  <c r="C9" i="11"/>
  <c r="E39" i="10"/>
  <c r="D39" i="10"/>
  <c r="C39" i="10"/>
  <c r="B39" i="10"/>
  <c r="B23" i="10"/>
  <c r="B31" i="10"/>
  <c r="B7" i="10"/>
  <c r="B8" i="10"/>
  <c r="B9" i="10"/>
  <c r="B10" i="10"/>
  <c r="B11" i="10"/>
  <c r="B12" i="10"/>
  <c r="B13" i="10"/>
  <c r="B14" i="10"/>
  <c r="B15" i="10"/>
  <c r="B16" i="10"/>
  <c r="B6" i="10"/>
  <c r="E43" i="9"/>
  <c r="C43" i="9"/>
  <c r="D43" i="9"/>
  <c r="B43" i="9"/>
  <c r="B32" i="9"/>
  <c r="B33" i="9"/>
  <c r="B31" i="9"/>
  <c r="B7" i="9"/>
  <c r="E23" i="9"/>
  <c r="D23" i="9"/>
  <c r="C23" i="9"/>
  <c r="B23" i="9"/>
  <c r="B6" i="9"/>
  <c r="B8" i="9"/>
  <c r="B9" i="9"/>
  <c r="B10" i="9"/>
  <c r="B11" i="9"/>
  <c r="B12" i="9"/>
  <c r="B13" i="9"/>
  <c r="B14" i="9"/>
  <c r="B15" i="9"/>
  <c r="B5" i="9"/>
  <c r="F19" i="5"/>
  <c r="F20" i="5"/>
  <c r="F21" i="5"/>
  <c r="F22" i="5"/>
  <c r="F18" i="5"/>
  <c r="F7" i="5"/>
  <c r="F8" i="5"/>
  <c r="F9" i="5"/>
  <c r="F10" i="5"/>
  <c r="F6" i="5"/>
  <c r="F27" i="4"/>
  <c r="F28" i="4"/>
  <c r="F29" i="4"/>
  <c r="F30" i="4"/>
  <c r="F26" i="4"/>
  <c r="F11" i="3"/>
  <c r="F12" i="4"/>
  <c r="F13" i="4"/>
  <c r="F14" i="4"/>
  <c r="F15" i="4"/>
  <c r="F11" i="4"/>
  <c r="F23" i="3"/>
  <c r="F24" i="3"/>
  <c r="F25" i="3"/>
  <c r="F26" i="3"/>
  <c r="F22" i="3"/>
  <c r="F10" i="3"/>
  <c r="F12" i="3"/>
  <c r="F13" i="3"/>
  <c r="F9" i="3"/>
  <c r="E10" i="3"/>
  <c r="E11" i="3"/>
  <c r="E12" i="3"/>
  <c r="E13" i="3"/>
  <c r="E9" i="3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4" i="2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C26" i="1"/>
  <c r="C27" i="1"/>
  <c r="C28" i="1"/>
  <c r="C29" i="1"/>
  <c r="C30" i="1"/>
  <c r="C31" i="1"/>
  <c r="C32" i="1"/>
  <c r="C33" i="1"/>
  <c r="C34" i="1"/>
  <c r="C25" i="1"/>
  <c r="F15" i="1"/>
  <c r="F16" i="1"/>
  <c r="F17" i="1"/>
  <c r="F18" i="1"/>
  <c r="F19" i="1"/>
  <c r="F20" i="1"/>
  <c r="E15" i="1"/>
  <c r="E16" i="1"/>
  <c r="E17" i="1"/>
  <c r="E18" i="1"/>
  <c r="E19" i="1"/>
  <c r="E20" i="1"/>
  <c r="D16" i="1"/>
  <c r="D17" i="1"/>
  <c r="D18" i="1"/>
  <c r="D19" i="1"/>
  <c r="D20" i="1"/>
  <c r="D15" i="1"/>
  <c r="E6" i="1"/>
  <c r="E7" i="1"/>
  <c r="E8" i="1"/>
  <c r="E9" i="1"/>
  <c r="E10" i="1"/>
  <c r="E5" i="1"/>
  <c r="D6" i="1"/>
  <c r="D7" i="1"/>
  <c r="D8" i="1"/>
  <c r="D9" i="1"/>
  <c r="D10" i="1"/>
  <c r="D5" i="1"/>
</calcChain>
</file>

<file path=xl/sharedStrings.xml><?xml version="1.0" encoding="utf-8"?>
<sst xmlns="http://schemas.openxmlformats.org/spreadsheetml/2006/main" count="1995" uniqueCount="376">
  <si>
    <t>Working with Cell References (Relative, Absolute and Mixed Cell References in Formulas)</t>
  </si>
  <si>
    <t>Class Exercise - Absolute Referencing</t>
  </si>
  <si>
    <t>Customer Name</t>
  </si>
  <si>
    <t>Amount</t>
  </si>
  <si>
    <t>Discount</t>
  </si>
  <si>
    <t>Total</t>
  </si>
  <si>
    <t>Adeiza</t>
  </si>
  <si>
    <t>Tola</t>
  </si>
  <si>
    <t>Naruto</t>
  </si>
  <si>
    <t>Sasuke</t>
  </si>
  <si>
    <t>Hulk</t>
  </si>
  <si>
    <t>Logan</t>
  </si>
  <si>
    <t>Class Exercise - Mixed Referencing</t>
  </si>
  <si>
    <t>Only 1 formular</t>
  </si>
  <si>
    <t>Class Work - Mixed Referencing</t>
  </si>
  <si>
    <t>Multiply the rows by the column</t>
  </si>
  <si>
    <t xml:space="preserve">Class Work_Conditional Formatting </t>
  </si>
  <si>
    <t>Pass Mark</t>
  </si>
  <si>
    <t>S/N</t>
  </si>
  <si>
    <t>Name</t>
  </si>
  <si>
    <t xml:space="preserve">Attendance </t>
  </si>
  <si>
    <t>Assignment</t>
  </si>
  <si>
    <t>Test 1</t>
  </si>
  <si>
    <t>Test 2</t>
  </si>
  <si>
    <t>Exam2</t>
  </si>
  <si>
    <t>Total Score</t>
  </si>
  <si>
    <t>Pass/Fail</t>
  </si>
  <si>
    <t>Feyi</t>
  </si>
  <si>
    <t>Susan</t>
  </si>
  <si>
    <t>Damola</t>
  </si>
  <si>
    <t>Kemi</t>
  </si>
  <si>
    <t>Taiwo</t>
  </si>
  <si>
    <t>Janet</t>
  </si>
  <si>
    <t>Ubby</t>
  </si>
  <si>
    <t>Suzzy</t>
  </si>
  <si>
    <t>Monisola</t>
  </si>
  <si>
    <t>Dami</t>
  </si>
  <si>
    <t>Oke</t>
  </si>
  <si>
    <t>Sam</t>
  </si>
  <si>
    <t>Daniel</t>
  </si>
  <si>
    <t>Grace</t>
  </si>
  <si>
    <t>Problem 5A- Instructor Lead</t>
  </si>
  <si>
    <r>
      <rPr>
        <sz val="11"/>
        <color theme="1"/>
        <rFont val="Calibri"/>
        <family val="2"/>
      </rPr>
      <t xml:space="preserve">Identify if each of the product sales listed below has </t>
    </r>
    <r>
      <rPr>
        <b/>
        <sz val="11"/>
        <color theme="1"/>
        <rFont val="Calibri"/>
        <family val="2"/>
      </rPr>
      <t>met or exceeded the target revenue</t>
    </r>
    <r>
      <rPr>
        <sz val="11"/>
        <color theme="1"/>
        <rFont val="Calibri"/>
        <family val="2"/>
      </rPr>
      <t>.</t>
    </r>
  </si>
  <si>
    <t>Target Revenue</t>
  </si>
  <si>
    <t>Retain or Probation</t>
  </si>
  <si>
    <t>Region</t>
  </si>
  <si>
    <t>Product</t>
  </si>
  <si>
    <t>QTY</t>
  </si>
  <si>
    <t>Unit Price</t>
  </si>
  <si>
    <t>Revenue</t>
  </si>
  <si>
    <t>Analysis</t>
  </si>
  <si>
    <t>North America</t>
  </si>
  <si>
    <t>Super Soft - 1 Litre</t>
  </si>
  <si>
    <t>South Asia</t>
  </si>
  <si>
    <t>Detafast Stain Remover - 200ml</t>
  </si>
  <si>
    <t>Pacific Islands</t>
  </si>
  <si>
    <t>Super Soft Bulk - 2 Litres</t>
  </si>
  <si>
    <t>Africa</t>
  </si>
  <si>
    <t>Detafast Stain Remover - 800ml</t>
  </si>
  <si>
    <t>Eastern Europe</t>
  </si>
  <si>
    <t>Pure Soft Detergent - 250ml</t>
  </si>
  <si>
    <t>Problem 5B- Student Lead</t>
  </si>
  <si>
    <r>
      <rPr>
        <sz val="11"/>
        <color theme="1"/>
        <rFont val="Calibri"/>
        <family val="2"/>
      </rPr>
      <t xml:space="preserve">Please return the </t>
    </r>
    <r>
      <rPr>
        <b/>
        <sz val="11"/>
        <color rgb="FFC00000"/>
        <rFont val="Calibri"/>
        <family val="2"/>
      </rPr>
      <t>Quantity Sold</t>
    </r>
    <r>
      <rPr>
        <sz val="11"/>
        <color theme="1"/>
        <rFont val="Calibri"/>
        <family val="2"/>
      </rPr>
      <t xml:space="preserve"> for each region that meets or exceeds the target revenue from above.</t>
    </r>
  </si>
  <si>
    <t>Problem 6A - Instructor Lead</t>
  </si>
  <si>
    <t>AND</t>
  </si>
  <si>
    <t>2 or more Conditions have to be met</t>
  </si>
  <si>
    <t>Identify if the product sales below have met both the target price and target revenue goals.</t>
  </si>
  <si>
    <t>Target Unit Price</t>
  </si>
  <si>
    <r>
      <rPr>
        <b/>
        <sz val="11"/>
        <color theme="1"/>
        <rFont val="Calibri"/>
        <family val="2"/>
      </rPr>
      <t>Retain</t>
    </r>
    <r>
      <rPr>
        <sz val="11"/>
        <color theme="1"/>
        <rFont val="Calibri"/>
        <family val="2"/>
      </rPr>
      <t xml:space="preserve"> or Probation</t>
    </r>
  </si>
  <si>
    <t>Problem 6B- Student Lead</t>
  </si>
  <si>
    <r>
      <rPr>
        <sz val="11"/>
        <color theme="1"/>
        <rFont val="Calibri"/>
        <family val="2"/>
      </rPr>
      <t xml:space="preserve">Identify the Region Name for those products that have exceeded the </t>
    </r>
    <r>
      <rPr>
        <b/>
        <sz val="11"/>
        <color theme="1"/>
        <rFont val="Calibri"/>
        <family val="2"/>
      </rPr>
      <t>Target Unit Price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Target Quantity</t>
    </r>
    <r>
      <rPr>
        <sz val="11"/>
        <color theme="1"/>
        <rFont val="Calibri"/>
        <family val="2"/>
      </rPr>
      <t>.</t>
    </r>
  </si>
  <si>
    <t>Target Quantity</t>
  </si>
  <si>
    <t>Problem 7A - Instructor Lead</t>
  </si>
  <si>
    <t>OR</t>
  </si>
  <si>
    <r>
      <rPr>
        <sz val="11"/>
        <color theme="1"/>
        <rFont val="Calibri"/>
        <family val="2"/>
      </rPr>
      <t xml:space="preserve">Identify the Distributors </t>
    </r>
    <r>
      <rPr>
        <b/>
        <sz val="11"/>
        <color theme="1"/>
        <rFont val="Calibri"/>
        <family val="2"/>
      </rPr>
      <t>that do not sell products through the online channel.</t>
    </r>
  </si>
  <si>
    <t>Sales Channel</t>
  </si>
  <si>
    <t>Online</t>
  </si>
  <si>
    <t>Atleast 1 is to be met</t>
  </si>
  <si>
    <t>Distributor</t>
  </si>
  <si>
    <t>Industry</t>
  </si>
  <si>
    <t>Country</t>
  </si>
  <si>
    <t>Retail</t>
  </si>
  <si>
    <t>The Distribution Group</t>
  </si>
  <si>
    <t>Consumer Stapes</t>
  </si>
  <si>
    <t>Indonesia</t>
  </si>
  <si>
    <t>Distributors R Us</t>
  </si>
  <si>
    <t>Commodities</t>
  </si>
  <si>
    <t>Canada</t>
  </si>
  <si>
    <t>Discount Distribution</t>
  </si>
  <si>
    <t>Leisure</t>
  </si>
  <si>
    <t>France</t>
  </si>
  <si>
    <t>Direct</t>
  </si>
  <si>
    <t>Freight Away</t>
  </si>
  <si>
    <t>Industrial Materials</t>
  </si>
  <si>
    <t>China</t>
  </si>
  <si>
    <t>Infinity Trucking</t>
  </si>
  <si>
    <t>Australia</t>
  </si>
  <si>
    <t>Problem 7B - Student Lead</t>
  </si>
  <si>
    <r>
      <rPr>
        <sz val="11"/>
        <color theme="1"/>
        <rFont val="Calibri"/>
        <family val="2"/>
      </rPr>
      <t xml:space="preserve">Return the Distributor Name if </t>
    </r>
    <r>
      <rPr>
        <b/>
        <sz val="11"/>
        <color theme="1"/>
        <rFont val="Calibri"/>
        <family val="2"/>
      </rPr>
      <t>they sell online</t>
    </r>
    <r>
      <rPr>
        <sz val="11"/>
        <color theme="1"/>
        <rFont val="Calibri"/>
        <family val="2"/>
      </rPr>
      <t xml:space="preserve"> or sell </t>
    </r>
    <r>
      <rPr>
        <b/>
        <sz val="11"/>
        <color theme="1"/>
        <rFont val="Calibri"/>
        <family val="2"/>
      </rPr>
      <t>over $1,000</t>
    </r>
    <r>
      <rPr>
        <sz val="11"/>
        <color theme="1"/>
        <rFont val="Calibri"/>
        <family val="2"/>
      </rPr>
      <t xml:space="preserve"> of product.</t>
    </r>
  </si>
  <si>
    <t>Distributor ID</t>
  </si>
  <si>
    <t>Distributor Name</t>
  </si>
  <si>
    <t>Product Code</t>
  </si>
  <si>
    <t>Date Sold</t>
  </si>
  <si>
    <t>Month Sold</t>
  </si>
  <si>
    <t>Quantity</t>
  </si>
  <si>
    <t>Devin Abbott</t>
  </si>
  <si>
    <t>SUPA105</t>
  </si>
  <si>
    <t>Aphrodite Brennan</t>
  </si>
  <si>
    <t>Malawi</t>
  </si>
  <si>
    <t>Guinevere Key</t>
  </si>
  <si>
    <t>Colombia</t>
  </si>
  <si>
    <t>Zahir Fields</t>
  </si>
  <si>
    <t>Deacon Craig</t>
  </si>
  <si>
    <t>Mongolia</t>
  </si>
  <si>
    <t>Brynne Mcgowan</t>
  </si>
  <si>
    <t>Finland</t>
  </si>
  <si>
    <t>Lani Sweet</t>
  </si>
  <si>
    <t>Vanuatu</t>
  </si>
  <si>
    <t>Noble Warner</t>
  </si>
  <si>
    <t>Burkina Faso</t>
  </si>
  <si>
    <t>SUPA104</t>
  </si>
  <si>
    <t>Levi Douglas</t>
  </si>
  <si>
    <t>Tanzania, United Republic of</t>
  </si>
  <si>
    <t>DETA800</t>
  </si>
  <si>
    <t>Jelani Odonnell</t>
  </si>
  <si>
    <t>Albania</t>
  </si>
  <si>
    <t>Jared Sandoval</t>
  </si>
  <si>
    <t>Botswana</t>
  </si>
  <si>
    <t>Hiroko Acevedo</t>
  </si>
  <si>
    <t>Burundi</t>
  </si>
  <si>
    <t>Rhona Clarke</t>
  </si>
  <si>
    <t>Zimbabwe</t>
  </si>
  <si>
    <t>Tad Mack</t>
  </si>
  <si>
    <t>Iceland</t>
  </si>
  <si>
    <t>Rama Goodwin</t>
  </si>
  <si>
    <t>Tunisia</t>
  </si>
  <si>
    <t>Keaton Wolfe</t>
  </si>
  <si>
    <t>French Southern Territories</t>
  </si>
  <si>
    <t>Samuel Ayala</t>
  </si>
  <si>
    <t>Brazil</t>
  </si>
  <si>
    <t>Doris Williams</t>
  </si>
  <si>
    <t>Trinidad and Tobago</t>
  </si>
  <si>
    <t>SUPA103</t>
  </si>
  <si>
    <t>Super Soft - 500ml</t>
  </si>
  <si>
    <t>Ingrid Bush</t>
  </si>
  <si>
    <t>Montserrat</t>
  </si>
  <si>
    <t>Nell Maddox</t>
  </si>
  <si>
    <t>Azerbaijan</t>
  </si>
  <si>
    <t>Benedict Byrd</t>
  </si>
  <si>
    <t>Mauritania</t>
  </si>
  <si>
    <t>Ethan Gregory</t>
  </si>
  <si>
    <t>Tuvalu</t>
  </si>
  <si>
    <t>Ursula Mcconnell</t>
  </si>
  <si>
    <t>Hungary</t>
  </si>
  <si>
    <t>Fletcher Jimenez</t>
  </si>
  <si>
    <t>Chad</t>
  </si>
  <si>
    <t>DETA200</t>
  </si>
  <si>
    <t>Isadora Mcclure</t>
  </si>
  <si>
    <t>DETA100</t>
  </si>
  <si>
    <t>Detafast Stain Remover - 100ml</t>
  </si>
  <si>
    <t>Liberty Mcbride</t>
  </si>
  <si>
    <t>Fiji</t>
  </si>
  <si>
    <t>Noble Gilbert</t>
  </si>
  <si>
    <t>United States</t>
  </si>
  <si>
    <t>Maxine Gentry</t>
  </si>
  <si>
    <t>Panama</t>
  </si>
  <si>
    <t>Melinda Cobb</t>
  </si>
  <si>
    <t>Uruguay</t>
  </si>
  <si>
    <t>PURA250</t>
  </si>
  <si>
    <t>Yael Carter</t>
  </si>
  <si>
    <t>Malaysia</t>
  </si>
  <si>
    <t>Kay Buckley</t>
  </si>
  <si>
    <t>Malta</t>
  </si>
  <si>
    <t>Athena Fitzpatrick</t>
  </si>
  <si>
    <t>Reunion</t>
  </si>
  <si>
    <t>Joy Vazquez</t>
  </si>
  <si>
    <t>Korea</t>
  </si>
  <si>
    <t>Amery Frazier</t>
  </si>
  <si>
    <t>Georgia</t>
  </si>
  <si>
    <t>Buckminster Hopkins</t>
  </si>
  <si>
    <t>Sierra Leone</t>
  </si>
  <si>
    <t>PURA200</t>
  </si>
  <si>
    <t>Pure Soft Detergent - 200ml</t>
  </si>
  <si>
    <t>George Best</t>
  </si>
  <si>
    <t>Western Sahara</t>
  </si>
  <si>
    <t>Maxwell Parker</t>
  </si>
  <si>
    <t>Falkland Islands (Malvinas)</t>
  </si>
  <si>
    <t>Lance Little</t>
  </si>
  <si>
    <t>Croatia</t>
  </si>
  <si>
    <t>Gwendolyn Walton</t>
  </si>
  <si>
    <t>Cuba</t>
  </si>
  <si>
    <t>SUPA102</t>
  </si>
  <si>
    <t>Super Soft - 250ml</t>
  </si>
  <si>
    <t>Isaac Wolf</t>
  </si>
  <si>
    <t>PURA500</t>
  </si>
  <si>
    <t>Pure Soft Detergent - 500ml</t>
  </si>
  <si>
    <t>Celeste Pugh</t>
  </si>
  <si>
    <t>Gabon</t>
  </si>
  <si>
    <t>Oprah Ellis</t>
  </si>
  <si>
    <t>Dominican Republic</t>
  </si>
  <si>
    <t>Emerson Beard</t>
  </si>
  <si>
    <t>Niue</t>
  </si>
  <si>
    <t>Renee Padilla</t>
  </si>
  <si>
    <t>Yemen</t>
  </si>
  <si>
    <t>Maite Henson</t>
  </si>
  <si>
    <t>Bangladesh</t>
  </si>
  <si>
    <t>Ivory Chang</t>
  </si>
  <si>
    <t>Tonga</t>
  </si>
  <si>
    <t>Clark Weaver</t>
  </si>
  <si>
    <t>Palau</t>
  </si>
  <si>
    <t>Ima Cummings</t>
  </si>
  <si>
    <t>Philippines</t>
  </si>
  <si>
    <t>Adria Kaufman</t>
  </si>
  <si>
    <t>Bouvet Island</t>
  </si>
  <si>
    <t>Nyssa Quinn</t>
  </si>
  <si>
    <t>Cocos (Keeling) Islands</t>
  </si>
  <si>
    <t>Amir Alexander</t>
  </si>
  <si>
    <t>Liberia</t>
  </si>
  <si>
    <t>Imogene Bradshaw</t>
  </si>
  <si>
    <t>Niger</t>
  </si>
  <si>
    <t>Gwendolyn Mccarty</t>
  </si>
  <si>
    <t>Madagascar</t>
  </si>
  <si>
    <t>Bell Prince</t>
  </si>
  <si>
    <t>Guinea</t>
  </si>
  <si>
    <t>Katelyn Joseph</t>
  </si>
  <si>
    <t>Slovenia</t>
  </si>
  <si>
    <t>Robert Juarez</t>
  </si>
  <si>
    <t>Svalbard and Jan Mayen</t>
  </si>
  <si>
    <t>Jerry Alvarado</t>
  </si>
  <si>
    <t>Korea, Republic of</t>
  </si>
  <si>
    <t>PURA100</t>
  </si>
  <si>
    <t>Pure Soft Detergent - 100ml</t>
  </si>
  <si>
    <t>India Gilbert</t>
  </si>
  <si>
    <t>Denmark</t>
  </si>
  <si>
    <t>Iliana Porter</t>
  </si>
  <si>
    <t>Poland</t>
  </si>
  <si>
    <t>Deanna Santana</t>
  </si>
  <si>
    <t>Solomon Islands</t>
  </si>
  <si>
    <t>Ivor Mclaughlin</t>
  </si>
  <si>
    <t>United States Minor Outlying Islands</t>
  </si>
  <si>
    <t>Latifah Wall</t>
  </si>
  <si>
    <t>Guadeloupe</t>
  </si>
  <si>
    <t>Anika Tillman</t>
  </si>
  <si>
    <t>Paul Duke</t>
  </si>
  <si>
    <t>Puerto Rico</t>
  </si>
  <si>
    <t>Sawyer Stokes</t>
  </si>
  <si>
    <t>Xerxes Smith</t>
  </si>
  <si>
    <t>Wanda Garza</t>
  </si>
  <si>
    <t>Kyrgyzstan</t>
  </si>
  <si>
    <t>Anjolie Hicks</t>
  </si>
  <si>
    <t>Turks and Caicos Islands</t>
  </si>
  <si>
    <t>Asher Weber</t>
  </si>
  <si>
    <t>Macedonia</t>
  </si>
  <si>
    <t>Mercedes Humphrey</t>
  </si>
  <si>
    <t>Turkey</t>
  </si>
  <si>
    <t>Hayes Rollins</t>
  </si>
  <si>
    <t>Nepal</t>
  </si>
  <si>
    <t>Josiah Yates</t>
  </si>
  <si>
    <t>Winifred Cantu</t>
  </si>
  <si>
    <t>Kazakhstan</t>
  </si>
  <si>
    <t>Germaine Kidd</t>
  </si>
  <si>
    <t>Kenyon Joyce</t>
  </si>
  <si>
    <t>Joel Rivers</t>
  </si>
  <si>
    <t>Colby Knapp</t>
  </si>
  <si>
    <t>Pakistan</t>
  </si>
  <si>
    <t>Vance Campos</t>
  </si>
  <si>
    <t>Syrian Arab Republic</t>
  </si>
  <si>
    <t>Lael Gould</t>
  </si>
  <si>
    <t>El Salvador</t>
  </si>
  <si>
    <t>Jane Hernandez</t>
  </si>
  <si>
    <t>Dara Cunningham</t>
  </si>
  <si>
    <t>Saint Helena</t>
  </si>
  <si>
    <t>Colette Sargent</t>
  </si>
  <si>
    <t>Norfolk Island</t>
  </si>
  <si>
    <t>Shea Cortez</t>
  </si>
  <si>
    <t>India</t>
  </si>
  <si>
    <t>Cyrus Whitley</t>
  </si>
  <si>
    <t>Eleanor Hopper</t>
  </si>
  <si>
    <t>Forrest Macdonald</t>
  </si>
  <si>
    <t>New Caledonia</t>
  </si>
  <si>
    <t>Desirae Perkins</t>
  </si>
  <si>
    <t>Chile</t>
  </si>
  <si>
    <t>Barrett Mckinney</t>
  </si>
  <si>
    <t>Basil Vang</t>
  </si>
  <si>
    <t>Moldova</t>
  </si>
  <si>
    <t>Noel Key</t>
  </si>
  <si>
    <t>Gambia</t>
  </si>
  <si>
    <t>Ebony Mercer</t>
  </si>
  <si>
    <t>Cape Verde</t>
  </si>
  <si>
    <t>Isaac Cooper</t>
  </si>
  <si>
    <t>Netherlands Antilles</t>
  </si>
  <si>
    <t>James Spencer</t>
  </si>
  <si>
    <t>Clark Orr</t>
  </si>
  <si>
    <t>Phillip Perkins</t>
  </si>
  <si>
    <t>Nigeria</t>
  </si>
  <si>
    <t>Uriel Benton</t>
  </si>
  <si>
    <t>South Africa</t>
  </si>
  <si>
    <t>Aretha Patton</t>
  </si>
  <si>
    <t>Thomas Barnes</t>
  </si>
  <si>
    <t>Mayotte</t>
  </si>
  <si>
    <t>Victoria Solis</t>
  </si>
  <si>
    <t>Arsenio Knowles</t>
  </si>
  <si>
    <t>Ryder Conner</t>
  </si>
  <si>
    <t>Virgin Islands, British</t>
  </si>
  <si>
    <t>Roary Dixon</t>
  </si>
  <si>
    <t>Saudi Arabia</t>
  </si>
  <si>
    <t>Silas Battle</t>
  </si>
  <si>
    <t>Leonard Cardenas</t>
  </si>
  <si>
    <t>Brittany Burris</t>
  </si>
  <si>
    <t>Petra Mckenzie</t>
  </si>
  <si>
    <t>Morocco</t>
  </si>
  <si>
    <t>Angela Wise</t>
  </si>
  <si>
    <t>Find the number of sales of each of the following products</t>
  </si>
  <si>
    <t># of sales Using COUNTIF</t>
  </si>
  <si>
    <r>
      <rPr>
        <sz val="11"/>
        <color theme="1"/>
        <rFont val="Calibri"/>
        <family val="2"/>
      </rPr>
      <t xml:space="preserve">Count the </t>
    </r>
    <r>
      <rPr>
        <b/>
        <sz val="11"/>
        <color theme="1"/>
        <rFont val="Calibri"/>
        <family val="2"/>
      </rPr>
      <t>number of sales</t>
    </r>
    <r>
      <rPr>
        <sz val="11"/>
        <color theme="1"/>
        <rFont val="Calibri"/>
        <family val="2"/>
      </rPr>
      <t xml:space="preserve"> for which </t>
    </r>
    <r>
      <rPr>
        <b/>
        <sz val="11"/>
        <color rgb="FFC00000"/>
        <rFont val="Calibri"/>
        <family val="2"/>
      </rPr>
      <t>revenue</t>
    </r>
    <r>
      <rPr>
        <sz val="11"/>
        <color theme="1"/>
        <rFont val="Calibri"/>
        <family val="2"/>
      </rPr>
      <t xml:space="preserve"> meets the following criteria:</t>
    </r>
  </si>
  <si>
    <t>=1000</t>
  </si>
  <si>
    <t>&lt;&gt;1000</t>
  </si>
  <si>
    <t>Greater than $1000</t>
  </si>
  <si>
    <t>Less than $1000</t>
  </si>
  <si>
    <t>Equals $1000</t>
  </si>
  <si>
    <t>Does not Equal $1000</t>
  </si>
  <si>
    <t>Count (Using COUNTIF)</t>
  </si>
  <si>
    <t>When you have multiple conditions</t>
  </si>
  <si>
    <t>Problem 1B- Student Lead</t>
  </si>
  <si>
    <t>Count the number of sales occurring in each of the sales channels.</t>
  </si>
  <si>
    <t># of sales (Using COUNTIF)</t>
  </si>
  <si>
    <t>Count the number of sales with quantities less than 100, greater than 100, equal to 100, or not equal to 100.</t>
  </si>
  <si>
    <t>Greater than 100</t>
  </si>
  <si>
    <t>Less than 100</t>
  </si>
  <si>
    <t>Equals 100</t>
  </si>
  <si>
    <t>Does not Equal 100</t>
  </si>
  <si>
    <t>Count (Using COUNTIFS)</t>
  </si>
  <si>
    <t>Problem 3A- Instructor Lead</t>
  </si>
  <si>
    <t>Find out the total revenue for each of the products mentioned in the table below</t>
  </si>
  <si>
    <t>Total Revenue (Using SUMIF)</t>
  </si>
  <si>
    <r>
      <rPr>
        <sz val="11"/>
        <color theme="1"/>
        <rFont val="Calibri"/>
        <family val="2"/>
      </rPr>
      <t xml:space="preserve">Find out the </t>
    </r>
    <r>
      <rPr>
        <b/>
        <sz val="11"/>
        <color theme="1"/>
        <rFont val="Calibri"/>
        <family val="2"/>
      </rPr>
      <t xml:space="preserve">total revenue </t>
    </r>
    <r>
      <rPr>
        <sz val="11"/>
        <color theme="1"/>
        <rFont val="Calibri"/>
        <family val="2"/>
      </rPr>
      <t>where the</t>
    </r>
    <r>
      <rPr>
        <b/>
        <sz val="11"/>
        <color theme="1"/>
        <rFont val="Calibri"/>
        <family val="2"/>
      </rPr>
      <t xml:space="preserve"> quantity of product sold is less than 100</t>
    </r>
  </si>
  <si>
    <t>Total Revenue (Quantity &lt; 100) [Using SUMIFS]</t>
  </si>
  <si>
    <t>Problem 3B- Student Lead</t>
  </si>
  <si>
    <t>Find out the total revenue in the month of August (8)</t>
  </si>
  <si>
    <t>Total Revenue in August (Using SUMIFS)</t>
  </si>
  <si>
    <t>Find the total revenue of products for which the total revenue is greater than $2000, less than $2000, equals $2000 and does not equal $2000</t>
  </si>
  <si>
    <t>Greater than $2000</t>
  </si>
  <si>
    <t>Less than $2000</t>
  </si>
  <si>
    <t>Equals $2000</t>
  </si>
  <si>
    <t>Does not Equal $2000</t>
  </si>
  <si>
    <t>Sum (Using SUMIFS)</t>
  </si>
  <si>
    <t>Problem 1a - Instructor Lead</t>
  </si>
  <si>
    <t xml:space="preserve">You were given the small subset of data from your client: </t>
  </si>
  <si>
    <t xml:space="preserve">Your team has been given a list of transactions that require additional follow up. </t>
  </si>
  <si>
    <t xml:space="preserve">Identify the product code and product below using vlookup: </t>
  </si>
  <si>
    <t>Problem 1b - Instructor Lead</t>
  </si>
  <si>
    <t xml:space="preserve">Using the Sales Data Set tab, lets pull the Quantity, unit price and revenue for each Distributor ID </t>
  </si>
  <si>
    <t>Problem 1c - Student Exersise</t>
  </si>
  <si>
    <t>Identify the Sales Channel, Quantity and Revenue amounts associated with the Distributor IDs below.</t>
  </si>
  <si>
    <t>Problem 3a - Instructor Lead</t>
  </si>
  <si>
    <t xml:space="preserve">Nest V-lookup with Iferror and pull the Country, Name and Revenue associated with the Distributor ID. </t>
  </si>
  <si>
    <t xml:space="preserve">Identify the associated distributors below using vlookup: </t>
  </si>
  <si>
    <t xml:space="preserve">Total Revenue </t>
  </si>
  <si>
    <t>Problem 3b - Student Lead</t>
  </si>
  <si>
    <t xml:space="preserve">Use the Sales Data Set to pull the Unit Price for each Distributor ID. </t>
  </si>
  <si>
    <t xml:space="preserve">Average Unit Price </t>
  </si>
  <si>
    <t>Index</t>
  </si>
  <si>
    <t>Match</t>
  </si>
  <si>
    <t>All Data</t>
  </si>
  <si>
    <t>Row Number</t>
  </si>
  <si>
    <t>Column Number</t>
  </si>
  <si>
    <t xml:space="preserve">Identify the associated distributors below using index-match </t>
  </si>
  <si>
    <t>Using the Sales Data Set tab, lets pull the Quantity, Unit price and revenue of the distributor id</t>
  </si>
  <si>
    <t xml:space="preserve">Pull the Country, Name and Revenue associated with the Distributor ID. </t>
  </si>
  <si>
    <t>Grade</t>
  </si>
  <si>
    <t>Ctrl T</t>
  </si>
  <si>
    <t>Row</t>
  </si>
  <si>
    <t>ALL DATA</t>
  </si>
  <si>
    <t>Header</t>
  </si>
  <si>
    <t>Data</t>
  </si>
  <si>
    <t>Dist_ID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</si>
</sst>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&quot;$&quot;#,##0.00"/>
    <numFmt numFmtId="166" formatCode="_(&quot;$&quot;* #,##0.00_);_(&quot;$&quot;* \(#,##0.00\);_(&quot;$&quot;* &quot;-&quot;??_);_(@_)"/>
    <numFmt numFmtId="167" formatCode="_(* #,##0_);_(* \(#,##0\);_(* &quot;-&quot;_);@_)"/>
    <numFmt numFmtId="168" formatCode="_-* #,##0_-;\-* #,##0_-;_-* &quot;-&quot;??_-;_-@"/>
  </numFmts>
  <fonts count="11" x14ac:knownFonts="1">
    <font>
      <sz val="11"/>
      <color theme="1"/>
      <name val="Calibri"/>
      <scheme val="minor"/>
    </font>
    <font>
      <b/>
      <sz val="12"/>
      <color rgb="FFC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rgb="FFC00000"/>
      <name val="Calibri"/>
      <family val="2"/>
    </font>
    <font>
      <b/>
      <sz val="11"/>
      <color theme="1"/>
      <name val="Calibri"/>
      <family val="2"/>
    </font>
    <font>
      <sz val="11"/>
      <color rgb="FFC0000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833C0B"/>
        <bgColor rgb="FF833C0B"/>
      </patternFill>
    </fill>
    <fill>
      <patternFill patternType="solid">
        <fgColor rgb="FFF7CAAC"/>
        <bgColor rgb="FFF7CAAC"/>
      </patternFill>
    </fill>
    <fill>
      <patternFill patternType="solid">
        <fgColor rgb="FFC00000"/>
        <bgColor rgb="FFC00000"/>
      </patternFill>
    </fill>
    <fill>
      <patternFill patternType="solid">
        <fgColor rgb="FFF4B083"/>
        <bgColor rgb="FFF4B083"/>
      </patternFill>
    </fill>
    <fill>
      <patternFill patternType="solid">
        <fgColor theme="7" tint="0.39997558519241921"/>
        <bgColor theme="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68">
    <xf numFmtId="0" fontId="0" fillId="0" borderId="0" xfId="0"/>
    <xf numFmtId="0" fontId="3" fillId="2" borderId="4" xfId="0" applyFont="1" applyFill="1" applyBorder="1"/>
    <xf numFmtId="0" fontId="4" fillId="2" borderId="4" xfId="0" applyFont="1" applyFill="1" applyBorder="1"/>
    <xf numFmtId="9" fontId="4" fillId="2" borderId="4" xfId="0" applyNumberFormat="1" applyFont="1" applyFill="1" applyBorder="1"/>
    <xf numFmtId="3" fontId="3" fillId="2" borderId="4" xfId="0" applyNumberFormat="1" applyFont="1" applyFill="1" applyBorder="1"/>
    <xf numFmtId="0" fontId="5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/>
    <xf numFmtId="164" fontId="3" fillId="2" borderId="4" xfId="0" applyNumberFormat="1" applyFont="1" applyFill="1" applyBorder="1"/>
    <xf numFmtId="0" fontId="5" fillId="3" borderId="8" xfId="0" applyFont="1" applyFill="1" applyBorder="1"/>
    <xf numFmtId="0" fontId="3" fillId="2" borderId="8" xfId="0" applyFont="1" applyFill="1" applyBorder="1" applyAlignment="1">
      <alignment horizontal="right"/>
    </xf>
    <xf numFmtId="0" fontId="3" fillId="2" borderId="8" xfId="0" applyFont="1" applyFill="1" applyBorder="1"/>
    <xf numFmtId="0" fontId="3" fillId="0" borderId="8" xfId="0" applyFont="1" applyBorder="1"/>
    <xf numFmtId="0" fontId="3" fillId="2" borderId="4" xfId="0" applyFont="1" applyFill="1" applyBorder="1" applyAlignment="1">
      <alignment horizontal="right"/>
    </xf>
    <xf numFmtId="0" fontId="3" fillId="0" borderId="0" xfId="0" applyFont="1" applyAlignment="1">
      <alignment horizontal="left"/>
    </xf>
    <xf numFmtId="164" fontId="7" fillId="4" borderId="4" xfId="0" applyNumberFormat="1" applyFont="1" applyFill="1" applyBorder="1"/>
    <xf numFmtId="165" fontId="8" fillId="4" borderId="4" xfId="0" applyNumberFormat="1" applyFont="1" applyFill="1" applyBorder="1"/>
    <xf numFmtId="0" fontId="5" fillId="0" borderId="0" xfId="0" applyFont="1"/>
    <xf numFmtId="164" fontId="3" fillId="5" borderId="8" xfId="0" applyNumberFormat="1" applyFont="1" applyFill="1" applyBorder="1"/>
    <xf numFmtId="166" fontId="3" fillId="0" borderId="8" xfId="0" applyNumberFormat="1" applyFont="1" applyBorder="1"/>
    <xf numFmtId="164" fontId="3" fillId="5" borderId="8" xfId="0" applyNumberFormat="1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166" fontId="3" fillId="0" borderId="8" xfId="0" applyNumberFormat="1" applyFont="1" applyBorder="1" applyAlignment="1">
      <alignment horizontal="left"/>
    </xf>
    <xf numFmtId="0" fontId="3" fillId="0" borderId="0" xfId="0" applyFont="1"/>
    <xf numFmtId="0" fontId="3" fillId="0" borderId="8" xfId="0" applyFont="1" applyBorder="1" applyAlignment="1">
      <alignment horizontal="right"/>
    </xf>
    <xf numFmtId="0" fontId="8" fillId="6" borderId="8" xfId="0" applyFont="1" applyFill="1" applyBorder="1"/>
    <xf numFmtId="0" fontId="5" fillId="5" borderId="8" xfId="0" applyFont="1" applyFill="1" applyBorder="1"/>
    <xf numFmtId="0" fontId="5" fillId="0" borderId="8" xfId="0" applyFont="1" applyBorder="1"/>
    <xf numFmtId="0" fontId="5" fillId="0" borderId="0" xfId="0" applyFont="1" applyAlignment="1">
      <alignment horizontal="right"/>
    </xf>
    <xf numFmtId="0" fontId="8" fillId="6" borderId="4" xfId="0" applyFont="1" applyFill="1" applyBorder="1"/>
    <xf numFmtId="0" fontId="3" fillId="7" borderId="8" xfId="0" applyFont="1" applyFill="1" applyBorder="1"/>
    <xf numFmtId="0" fontId="4" fillId="0" borderId="8" xfId="0" applyFont="1" applyBorder="1"/>
    <xf numFmtId="164" fontId="5" fillId="5" borderId="8" xfId="0" applyNumberFormat="1" applyFont="1" applyFill="1" applyBorder="1"/>
    <xf numFmtId="164" fontId="5" fillId="5" borderId="8" xfId="0" applyNumberFormat="1" applyFont="1" applyFill="1" applyBorder="1" applyAlignment="1">
      <alignment wrapText="1"/>
    </xf>
    <xf numFmtId="167" fontId="3" fillId="0" borderId="8" xfId="0" applyNumberFormat="1" applyFont="1" applyBorder="1"/>
    <xf numFmtId="0" fontId="3" fillId="0" borderId="0" xfId="0" quotePrefix="1" applyFont="1"/>
    <xf numFmtId="167" fontId="5" fillId="5" borderId="8" xfId="0" applyNumberFormat="1" applyFont="1" applyFill="1" applyBorder="1"/>
    <xf numFmtId="164" fontId="3" fillId="0" borderId="8" xfId="0" applyNumberFormat="1" applyFont="1" applyBorder="1"/>
    <xf numFmtId="164" fontId="3" fillId="0" borderId="0" xfId="0" applyNumberFormat="1" applyFont="1"/>
    <xf numFmtId="167" fontId="3" fillId="0" borderId="0" xfId="0" applyNumberFormat="1" applyFont="1"/>
    <xf numFmtId="164" fontId="3" fillId="0" borderId="8" xfId="0" applyNumberFormat="1" applyFont="1" applyBorder="1" applyAlignment="1">
      <alignment horizontal="left"/>
    </xf>
    <xf numFmtId="0" fontId="5" fillId="5" borderId="8" xfId="0" applyFont="1" applyFill="1" applyBorder="1" applyAlignment="1">
      <alignment wrapText="1"/>
    </xf>
    <xf numFmtId="168" fontId="3" fillId="0" borderId="8" xfId="0" applyNumberFormat="1" applyFont="1" applyBorder="1"/>
    <xf numFmtId="49" fontId="3" fillId="0" borderId="0" xfId="0" applyNumberFormat="1" applyFont="1"/>
    <xf numFmtId="0" fontId="3" fillId="5" borderId="4" xfId="0" applyFont="1" applyFill="1" applyBorder="1"/>
    <xf numFmtId="168" fontId="7" fillId="6" borderId="8" xfId="0" applyNumberFormat="1" applyFont="1" applyFill="1" applyBorder="1"/>
    <xf numFmtId="0" fontId="3" fillId="5" borderId="8" xfId="0" applyFont="1" applyFill="1" applyBorder="1"/>
    <xf numFmtId="0" fontId="7" fillId="6" borderId="8" xfId="0" applyFont="1" applyFill="1" applyBorder="1"/>
    <xf numFmtId="0" fontId="3" fillId="0" borderId="8" xfId="0" applyFont="1" applyBorder="1" applyAlignment="1">
      <alignment horizontal="center"/>
    </xf>
    <xf numFmtId="0" fontId="5" fillId="7" borderId="8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2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0" borderId="0" xfId="0" applyFont="1" applyAlignment="1">
      <alignment horizontal="left"/>
    </xf>
    <xf numFmtId="0" fontId="0" fillId="0" borderId="0" xfId="0"/>
    <xf numFmtId="41" fontId="3" fillId="2" borderId="4" xfId="1" applyNumberFormat="1" applyFont="1" applyFill="1" applyBorder="1"/>
    <xf numFmtId="0" fontId="5" fillId="3" borderId="10" xfId="0" applyFont="1" applyFill="1" applyBorder="1"/>
    <xf numFmtId="0" fontId="3" fillId="0" borderId="10" xfId="0" applyFont="1" applyBorder="1"/>
    <xf numFmtId="0" fontId="3" fillId="2" borderId="9" xfId="0" applyFont="1" applyFill="1" applyBorder="1"/>
    <xf numFmtId="0" fontId="5" fillId="8" borderId="9" xfId="0" applyFont="1" applyFill="1" applyBorder="1"/>
    <xf numFmtId="0" fontId="10" fillId="0" borderId="8" xfId="0" applyFont="1" applyBorder="1"/>
    <xf numFmtId="0" fontId="3" fillId="0" borderId="9" xfId="0" applyFont="1" applyFill="1" applyBorder="1"/>
    <xf numFmtId="0" fontId="0" fillId="0" borderId="7" xfId="0" applyBorder="1"/>
    <xf numFmtId="0" fontId="3" fillId="0" borderId="7" xfId="0" applyFont="1" applyBorder="1"/>
    <xf numFmtId="0" fontId="3" fillId="0" borderId="9" xfId="0" applyFont="1" applyBorder="1"/>
  </cellXfs>
  <cellStyles count="2">
    <cellStyle name="Comma" xfId="1" builtinId="3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D61132-D7D2-494F-B463-04CE40CB9B16}" name="Dataset1" displayName="Dataset1" ref="A1:K108" totalsRowShown="0" headerRowDxfId="26" dataDxfId="27">
  <autoFilter ref="A1:K108" xr:uid="{B7D61132-D7D2-494F-B463-04CE40CB9B16}"/>
  <tableColumns count="11">
    <tableColumn id="1" xr3:uid="{74469B18-DCA6-4E51-869B-9DAAAE9EB487}" name="Distributor ID" dataDxfId="38"/>
    <tableColumn id="2" xr3:uid="{5671A287-0A6B-4BCA-B049-68C6AAB35BCB}" name="Distributor Name" dataDxfId="37"/>
    <tableColumn id="3" xr3:uid="{6C8B42A1-4EC8-4DCE-86D0-444CB4CEBF05}" name="Country" dataDxfId="36"/>
    <tableColumn id="4" xr3:uid="{5C495EEB-3076-4584-87DF-F0A7188C1E91}" name="Product Code" dataDxfId="35"/>
    <tableColumn id="5" xr3:uid="{EC5013E4-BF0B-48C9-ACD0-D5BE892F8899}" name="Product" dataDxfId="34"/>
    <tableColumn id="6" xr3:uid="{895ED406-5E6F-45B0-A05B-E7D37B2300E7}" name="Sales Channel" dataDxfId="33"/>
    <tableColumn id="7" xr3:uid="{6DDA2EA4-2BCC-47A4-AF2D-A60FD15452E5}" name="Date Sold" dataDxfId="32"/>
    <tableColumn id="8" xr3:uid="{F725CDD4-395C-4FCD-BA1B-6C67444A6113}" name="Month Sold" dataDxfId="31"/>
    <tableColumn id="9" xr3:uid="{979CF4E6-17A6-49AA-ACC2-807E645D32AB}" name="Quantity" dataDxfId="30"/>
    <tableColumn id="10" xr3:uid="{A0D06268-87CF-4C76-B6C0-F600B80E552A}" name="Unit Price" dataDxfId="29"/>
    <tableColumn id="11" xr3:uid="{B62ABE7D-F40C-42F8-9955-7DC519B50B50}" name="Revenue" dataDxfId="28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726FE0-9713-46A6-996D-070C59224575}" name="Dataset3" displayName="Dataset3" ref="A1:K108" totalsRowShown="0" headerRowDxfId="0" dataDxfId="1">
  <autoFilter ref="A1:K108" xr:uid="{31726FE0-9713-46A6-996D-070C59224575}"/>
  <tableColumns count="11">
    <tableColumn id="1" xr3:uid="{C76FE61C-8C13-4418-BB10-7792C9585FEC}" name="Distributor ID" dataDxfId="12"/>
    <tableColumn id="2" xr3:uid="{7D997FC5-837A-46E1-BAD8-367AB8F5CABA}" name="Distributor Name" dataDxfId="11"/>
    <tableColumn id="3" xr3:uid="{13178561-C803-4F95-82FF-01958AE83F06}" name="Country" dataDxfId="10"/>
    <tableColumn id="4" xr3:uid="{ACDD8ADA-7852-4D8B-8B76-BCF8B0DE1835}" name="Product Code" dataDxfId="9"/>
    <tableColumn id="5" xr3:uid="{65A22843-D7C8-4B2F-8A66-F22C75AD8EF9}" name="Product" dataDxfId="8"/>
    <tableColumn id="6" xr3:uid="{647F50CB-1AE4-4EDF-9C15-4946312F26FB}" name="Sales Channel" dataDxfId="7"/>
    <tableColumn id="7" xr3:uid="{68B9A093-BF34-4EFB-96AF-D2E6A5164F05}" name="Date Sold" dataDxfId="6"/>
    <tableColumn id="8" xr3:uid="{F87E2018-25AE-48CE-9B9F-2C2F4F9EA8B2}" name="Month Sold" dataDxfId="5"/>
    <tableColumn id="9" xr3:uid="{CCA71A26-679F-4814-9469-F162BE12991C}" name="Quantity" dataDxfId="4"/>
    <tableColumn id="10" xr3:uid="{C95B4C42-3F8F-4E56-8BBC-112C40E50CA9}" name="Unit Price" dataDxfId="3"/>
    <tableColumn id="11" xr3:uid="{E1EAE4E0-E83B-4872-A9DF-65BF7EF95E8C}" name="Revenu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FDA1B5-6DAD-4A4D-B958-2A234F59CA32}" name="Dataset2" displayName="Dataset2" ref="A1:K108" totalsRowShown="0" headerRowDxfId="13" dataDxfId="14">
  <autoFilter ref="A1:K108" xr:uid="{FEFDA1B5-6DAD-4A4D-B958-2A234F59CA32}"/>
  <tableColumns count="11">
    <tableColumn id="1" xr3:uid="{80967B17-E853-43A1-B382-1A5EEF9331E7}" name="Distributor ID" dataDxfId="25"/>
    <tableColumn id="2" xr3:uid="{1AEED0F7-F062-4484-86B5-32F6D28643B5}" name="Distributor Name" dataDxfId="24"/>
    <tableColumn id="3" xr3:uid="{15CE5396-BEE2-48D1-85EF-099CAE09CF31}" name="Country" dataDxfId="23"/>
    <tableColumn id="4" xr3:uid="{2DEB6C9C-640C-4F35-A6F4-586ECAC519DF}" name="Product Code" dataDxfId="22"/>
    <tableColumn id="5" xr3:uid="{5356DF73-7A4A-4DB7-9671-CF1D44F3C9B1}" name="Product" dataDxfId="21"/>
    <tableColumn id="6" xr3:uid="{9086C52F-2122-4DEF-AD20-35AEA4F62806}" name="Sales Channel" dataDxfId="20"/>
    <tableColumn id="7" xr3:uid="{F450A1FE-211C-4A93-8C16-70E5445D1B1C}" name="Date Sold" dataDxfId="19"/>
    <tableColumn id="8" xr3:uid="{2091A173-C543-4FFB-B3C6-ADEA6D97CAC5}" name="Month Sold" dataDxfId="18"/>
    <tableColumn id="9" xr3:uid="{F6A29D23-F0B6-48D5-8AB8-26DA0441C835}" name="Quantity" dataDxfId="17"/>
    <tableColumn id="10" xr3:uid="{BC92F62C-4597-4E25-97BE-2EF7DAFB713C}" name="Unit Price" dataDxfId="16"/>
    <tableColumn id="11" xr3:uid="{71295262-D050-41F2-8B09-418A8190308E}" name="Revenue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L18" sqref="L18"/>
    </sheetView>
  </sheetViews>
  <sheetFormatPr defaultColWidth="14.44140625" defaultRowHeight="15" customHeight="1" outlineLevelRow="1" x14ac:dyDescent="0.3"/>
  <cols>
    <col min="1" max="1" width="9.109375" customWidth="1"/>
    <col min="2" max="2" width="15.44140625" customWidth="1"/>
    <col min="3" max="3" width="11.44140625" customWidth="1"/>
    <col min="4" max="4" width="12.44140625" customWidth="1"/>
    <col min="5" max="5" width="10.33203125" customWidth="1"/>
    <col min="6" max="6" width="9" customWidth="1"/>
    <col min="7" max="26" width="9.109375" customWidth="1"/>
  </cols>
  <sheetData>
    <row r="1" spans="1:26" ht="14.25" customHeight="1" x14ac:dyDescent="0.3">
      <c r="A1" s="50" t="s">
        <v>0</v>
      </c>
      <c r="B1" s="51"/>
      <c r="C1" s="51"/>
      <c r="D1" s="51"/>
      <c r="E1" s="51"/>
      <c r="F1" s="51"/>
      <c r="G1" s="51"/>
      <c r="H1" s="51"/>
      <c r="I1" s="5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2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outlineLevel="1" x14ac:dyDescent="0.3">
      <c r="A4" s="1"/>
      <c r="B4" s="1" t="s">
        <v>2</v>
      </c>
      <c r="C4" s="1" t="s">
        <v>3</v>
      </c>
      <c r="D4" s="1" t="s">
        <v>4</v>
      </c>
      <c r="E4" s="1" t="s">
        <v>5</v>
      </c>
      <c r="F4" s="1"/>
      <c r="G4" s="2" t="s">
        <v>4</v>
      </c>
      <c r="H4" s="3">
        <v>0.1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outlineLevel="1" x14ac:dyDescent="0.3">
      <c r="A5" s="1"/>
      <c r="B5" s="1" t="s">
        <v>6</v>
      </c>
      <c r="C5" s="4">
        <v>500000</v>
      </c>
      <c r="D5" s="58">
        <f>C5*$H$4</f>
        <v>50000</v>
      </c>
      <c r="E5" s="4">
        <f>C5-D5</f>
        <v>450000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outlineLevel="1" x14ac:dyDescent="0.3">
      <c r="A6" s="1"/>
      <c r="B6" s="1" t="s">
        <v>7</v>
      </c>
      <c r="C6" s="4">
        <v>1000000</v>
      </c>
      <c r="D6" s="58">
        <f>C6*H4</f>
        <v>100000</v>
      </c>
      <c r="E6" s="4">
        <f t="shared" ref="E6:E10" si="0">C6-D6</f>
        <v>900000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outlineLevel="1" x14ac:dyDescent="0.3">
      <c r="A7" s="1"/>
      <c r="B7" s="1" t="s">
        <v>8</v>
      </c>
      <c r="C7" s="4">
        <v>335000</v>
      </c>
      <c r="D7" s="58">
        <f>C7*H4</f>
        <v>33500</v>
      </c>
      <c r="E7" s="4">
        <f t="shared" si="0"/>
        <v>301500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outlineLevel="1" x14ac:dyDescent="0.3">
      <c r="A8" s="1"/>
      <c r="B8" s="1" t="s">
        <v>9</v>
      </c>
      <c r="C8" s="4">
        <v>850000</v>
      </c>
      <c r="D8" s="58">
        <f>C8*H4</f>
        <v>85000</v>
      </c>
      <c r="E8" s="4">
        <f t="shared" si="0"/>
        <v>765000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outlineLevel="1" x14ac:dyDescent="0.3">
      <c r="A9" s="1"/>
      <c r="B9" s="1" t="s">
        <v>10</v>
      </c>
      <c r="C9" s="4">
        <v>690335</v>
      </c>
      <c r="D9" s="58">
        <f>C9*H4</f>
        <v>69033.5</v>
      </c>
      <c r="E9" s="4">
        <f t="shared" si="0"/>
        <v>621301.5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outlineLevel="1" x14ac:dyDescent="0.3">
      <c r="A10" s="1"/>
      <c r="B10" s="1" t="s">
        <v>11</v>
      </c>
      <c r="C10" s="4">
        <v>900000</v>
      </c>
      <c r="D10" s="58">
        <f>C10*H4</f>
        <v>90000</v>
      </c>
      <c r="E10" s="4">
        <f t="shared" si="0"/>
        <v>810000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2" t="s">
        <v>12</v>
      </c>
      <c r="B12" s="2"/>
      <c r="C12" s="2"/>
      <c r="D12" s="1"/>
      <c r="E12" s="5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outlineLevel="1" x14ac:dyDescent="0.3">
      <c r="A13" s="1"/>
      <c r="B13" s="1"/>
      <c r="C13" s="1"/>
      <c r="D13" s="53" t="s">
        <v>4</v>
      </c>
      <c r="E13" s="54"/>
      <c r="F13" s="5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outlineLevel="1" x14ac:dyDescent="0.3">
      <c r="A14" s="1"/>
      <c r="B14" s="5" t="s">
        <v>2</v>
      </c>
      <c r="C14" s="6" t="s">
        <v>3</v>
      </c>
      <c r="D14" s="3">
        <v>0.1</v>
      </c>
      <c r="E14" s="3">
        <v>0.2</v>
      </c>
      <c r="F14" s="3">
        <v>0.3</v>
      </c>
      <c r="G14" s="7"/>
      <c r="H14" s="7"/>
      <c r="I14" s="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outlineLevel="1" x14ac:dyDescent="0.3">
      <c r="A15" s="1"/>
      <c r="B15" s="1" t="s">
        <v>6</v>
      </c>
      <c r="C15" s="4">
        <v>500000</v>
      </c>
      <c r="D15" s="8">
        <f>$C15*D$14</f>
        <v>50000</v>
      </c>
      <c r="E15" s="8">
        <f>$C15*E$14</f>
        <v>100000</v>
      </c>
      <c r="F15" s="8">
        <f>$C15*F$14</f>
        <v>150000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outlineLevel="1" x14ac:dyDescent="0.3">
      <c r="A16" s="1"/>
      <c r="B16" s="1" t="s">
        <v>7</v>
      </c>
      <c r="C16" s="4">
        <v>1000000</v>
      </c>
      <c r="D16" s="8">
        <f t="shared" ref="D16:F20" si="1">$C16*D$14</f>
        <v>100000</v>
      </c>
      <c r="E16" s="8">
        <f t="shared" si="1"/>
        <v>200000</v>
      </c>
      <c r="F16" s="8">
        <f t="shared" si="1"/>
        <v>300000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outlineLevel="1" x14ac:dyDescent="0.3">
      <c r="A17" s="1"/>
      <c r="B17" s="1" t="s">
        <v>8</v>
      </c>
      <c r="C17" s="4">
        <v>335000</v>
      </c>
      <c r="D17" s="8">
        <f t="shared" si="1"/>
        <v>33500</v>
      </c>
      <c r="E17" s="8">
        <f t="shared" si="1"/>
        <v>67000</v>
      </c>
      <c r="F17" s="8">
        <f t="shared" si="1"/>
        <v>100500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outlineLevel="1" x14ac:dyDescent="0.3">
      <c r="A18" s="1"/>
      <c r="B18" s="1" t="s">
        <v>9</v>
      </c>
      <c r="C18" s="4">
        <v>850000</v>
      </c>
      <c r="D18" s="8">
        <f t="shared" si="1"/>
        <v>85000</v>
      </c>
      <c r="E18" s="8">
        <f t="shared" si="1"/>
        <v>170000</v>
      </c>
      <c r="F18" s="8">
        <f t="shared" si="1"/>
        <v>255000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outlineLevel="1" x14ac:dyDescent="0.3">
      <c r="A19" s="1"/>
      <c r="B19" s="1" t="s">
        <v>10</v>
      </c>
      <c r="C19" s="4">
        <v>690335</v>
      </c>
      <c r="D19" s="8">
        <f t="shared" si="1"/>
        <v>69033.5</v>
      </c>
      <c r="E19" s="8">
        <f t="shared" si="1"/>
        <v>138067</v>
      </c>
      <c r="F19" s="8">
        <f t="shared" si="1"/>
        <v>207100.5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outlineLevel="1" x14ac:dyDescent="0.3">
      <c r="A20" s="1"/>
      <c r="B20" s="1" t="s">
        <v>11</v>
      </c>
      <c r="C20" s="4">
        <v>900000</v>
      </c>
      <c r="D20" s="8">
        <f t="shared" si="1"/>
        <v>90000</v>
      </c>
      <c r="E20" s="8">
        <f t="shared" si="1"/>
        <v>180000</v>
      </c>
      <c r="F20" s="8">
        <f t="shared" si="1"/>
        <v>270000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2" t="s">
        <v>14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outlineLevel="1" x14ac:dyDescent="0.3">
      <c r="A23" s="1"/>
      <c r="B23" s="1"/>
      <c r="C23" s="53" t="s">
        <v>15</v>
      </c>
      <c r="D23" s="54"/>
      <c r="E23" s="54"/>
      <c r="F23" s="54"/>
      <c r="G23" s="54"/>
      <c r="H23" s="54"/>
      <c r="I23" s="54"/>
      <c r="J23" s="54"/>
      <c r="K23" s="54"/>
      <c r="L23" s="5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outlineLevel="1" x14ac:dyDescent="0.3">
      <c r="A24" s="1"/>
      <c r="B24" s="1"/>
      <c r="C24" s="5">
        <v>1</v>
      </c>
      <c r="D24" s="5">
        <v>2</v>
      </c>
      <c r="E24" s="5">
        <v>3</v>
      </c>
      <c r="F24" s="5">
        <v>4</v>
      </c>
      <c r="G24" s="5">
        <v>5</v>
      </c>
      <c r="H24" s="5">
        <v>6</v>
      </c>
      <c r="I24" s="5">
        <v>7</v>
      </c>
      <c r="J24" s="5">
        <v>8</v>
      </c>
      <c r="K24" s="5">
        <v>9</v>
      </c>
      <c r="L24" s="5">
        <v>10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outlineLevel="1" x14ac:dyDescent="0.3">
      <c r="A25" s="1"/>
      <c r="B25" s="5">
        <v>1</v>
      </c>
      <c r="C25" s="1">
        <f>$B25*C$24</f>
        <v>1</v>
      </c>
      <c r="D25" s="1">
        <f t="shared" ref="D25:L25" si="2">$B25*D$24</f>
        <v>2</v>
      </c>
      <c r="E25" s="1">
        <f t="shared" si="2"/>
        <v>3</v>
      </c>
      <c r="F25" s="1">
        <f t="shared" si="2"/>
        <v>4</v>
      </c>
      <c r="G25" s="1">
        <f t="shared" si="2"/>
        <v>5</v>
      </c>
      <c r="H25" s="1">
        <f>$B25*H$24</f>
        <v>6</v>
      </c>
      <c r="I25" s="1">
        <f t="shared" si="2"/>
        <v>7</v>
      </c>
      <c r="J25" s="1">
        <f t="shared" si="2"/>
        <v>8</v>
      </c>
      <c r="K25" s="1">
        <f t="shared" si="2"/>
        <v>9</v>
      </c>
      <c r="L25" s="1">
        <f t="shared" si="2"/>
        <v>10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outlineLevel="1" x14ac:dyDescent="0.3">
      <c r="A26" s="1"/>
      <c r="B26" s="5">
        <v>2</v>
      </c>
      <c r="C26" s="1">
        <f t="shared" ref="C26:L34" si="3">$B26*C$24</f>
        <v>2</v>
      </c>
      <c r="D26" s="1">
        <f t="shared" si="3"/>
        <v>4</v>
      </c>
      <c r="E26" s="1">
        <f t="shared" si="3"/>
        <v>6</v>
      </c>
      <c r="F26" s="1">
        <f t="shared" si="3"/>
        <v>8</v>
      </c>
      <c r="G26" s="1">
        <f t="shared" si="3"/>
        <v>10</v>
      </c>
      <c r="H26" s="1">
        <f t="shared" si="3"/>
        <v>12</v>
      </c>
      <c r="I26" s="1">
        <f t="shared" si="3"/>
        <v>14</v>
      </c>
      <c r="J26" s="1">
        <f t="shared" si="3"/>
        <v>16</v>
      </c>
      <c r="K26" s="1">
        <f t="shared" si="3"/>
        <v>18</v>
      </c>
      <c r="L26" s="1">
        <f t="shared" si="3"/>
        <v>20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outlineLevel="1" x14ac:dyDescent="0.3">
      <c r="A27" s="1"/>
      <c r="B27" s="5">
        <v>3</v>
      </c>
      <c r="C27" s="1">
        <f t="shared" si="3"/>
        <v>3</v>
      </c>
      <c r="D27" s="1">
        <f t="shared" si="3"/>
        <v>6</v>
      </c>
      <c r="E27" s="1">
        <f t="shared" si="3"/>
        <v>9</v>
      </c>
      <c r="F27" s="1">
        <f t="shared" si="3"/>
        <v>12</v>
      </c>
      <c r="G27" s="1">
        <f t="shared" si="3"/>
        <v>15</v>
      </c>
      <c r="H27" s="1">
        <f t="shared" si="3"/>
        <v>18</v>
      </c>
      <c r="I27" s="1">
        <f t="shared" si="3"/>
        <v>21</v>
      </c>
      <c r="J27" s="1">
        <f t="shared" si="3"/>
        <v>24</v>
      </c>
      <c r="K27" s="1">
        <f t="shared" si="3"/>
        <v>27</v>
      </c>
      <c r="L27" s="1">
        <f t="shared" si="3"/>
        <v>30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outlineLevel="1" x14ac:dyDescent="0.3">
      <c r="A28" s="1"/>
      <c r="B28" s="5">
        <v>4</v>
      </c>
      <c r="C28" s="1">
        <f t="shared" si="3"/>
        <v>4</v>
      </c>
      <c r="D28" s="1">
        <f t="shared" si="3"/>
        <v>8</v>
      </c>
      <c r="E28" s="1">
        <f t="shared" si="3"/>
        <v>12</v>
      </c>
      <c r="F28" s="1">
        <f t="shared" si="3"/>
        <v>16</v>
      </c>
      <c r="G28" s="1">
        <f t="shared" si="3"/>
        <v>20</v>
      </c>
      <c r="H28" s="1">
        <f t="shared" si="3"/>
        <v>24</v>
      </c>
      <c r="I28" s="1">
        <f t="shared" si="3"/>
        <v>28</v>
      </c>
      <c r="J28" s="1">
        <f t="shared" si="3"/>
        <v>32</v>
      </c>
      <c r="K28" s="1">
        <f t="shared" si="3"/>
        <v>36</v>
      </c>
      <c r="L28" s="1">
        <f t="shared" si="3"/>
        <v>40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outlineLevel="1" x14ac:dyDescent="0.3">
      <c r="A29" s="1"/>
      <c r="B29" s="5">
        <v>5</v>
      </c>
      <c r="C29" s="1">
        <f t="shared" si="3"/>
        <v>5</v>
      </c>
      <c r="D29" s="1">
        <f t="shared" si="3"/>
        <v>10</v>
      </c>
      <c r="E29" s="1">
        <f t="shared" si="3"/>
        <v>15</v>
      </c>
      <c r="F29" s="1">
        <f t="shared" si="3"/>
        <v>20</v>
      </c>
      <c r="G29" s="1">
        <f t="shared" si="3"/>
        <v>25</v>
      </c>
      <c r="H29" s="1">
        <f t="shared" si="3"/>
        <v>30</v>
      </c>
      <c r="I29" s="1">
        <f t="shared" si="3"/>
        <v>35</v>
      </c>
      <c r="J29" s="1">
        <f t="shared" si="3"/>
        <v>40</v>
      </c>
      <c r="K29" s="1">
        <f t="shared" si="3"/>
        <v>45</v>
      </c>
      <c r="L29" s="1">
        <f t="shared" si="3"/>
        <v>50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outlineLevel="1" x14ac:dyDescent="0.3">
      <c r="A30" s="1"/>
      <c r="B30" s="5">
        <v>6</v>
      </c>
      <c r="C30" s="1">
        <f t="shared" si="3"/>
        <v>6</v>
      </c>
      <c r="D30" s="1">
        <f t="shared" si="3"/>
        <v>12</v>
      </c>
      <c r="E30" s="1">
        <f t="shared" si="3"/>
        <v>18</v>
      </c>
      <c r="F30" s="1">
        <f t="shared" si="3"/>
        <v>24</v>
      </c>
      <c r="G30" s="1">
        <f t="shared" si="3"/>
        <v>30</v>
      </c>
      <c r="H30" s="1">
        <f t="shared" si="3"/>
        <v>36</v>
      </c>
      <c r="I30" s="1">
        <f t="shared" si="3"/>
        <v>42</v>
      </c>
      <c r="J30" s="1">
        <f t="shared" si="3"/>
        <v>48</v>
      </c>
      <c r="K30" s="1">
        <f t="shared" si="3"/>
        <v>54</v>
      </c>
      <c r="L30" s="1">
        <f t="shared" si="3"/>
        <v>60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outlineLevel="1" x14ac:dyDescent="0.3">
      <c r="A31" s="1"/>
      <c r="B31" s="5">
        <v>7</v>
      </c>
      <c r="C31" s="1">
        <f t="shared" si="3"/>
        <v>7</v>
      </c>
      <c r="D31" s="1">
        <f t="shared" si="3"/>
        <v>14</v>
      </c>
      <c r="E31" s="1">
        <f t="shared" si="3"/>
        <v>21</v>
      </c>
      <c r="F31" s="1">
        <f t="shared" si="3"/>
        <v>28</v>
      </c>
      <c r="G31" s="1">
        <f t="shared" si="3"/>
        <v>35</v>
      </c>
      <c r="H31" s="1">
        <f t="shared" si="3"/>
        <v>42</v>
      </c>
      <c r="I31" s="1">
        <f t="shared" si="3"/>
        <v>49</v>
      </c>
      <c r="J31" s="1">
        <f t="shared" si="3"/>
        <v>56</v>
      </c>
      <c r="K31" s="1">
        <f t="shared" si="3"/>
        <v>63</v>
      </c>
      <c r="L31" s="1">
        <f t="shared" si="3"/>
        <v>70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outlineLevel="1" x14ac:dyDescent="0.3">
      <c r="A32" s="1"/>
      <c r="B32" s="5">
        <v>8</v>
      </c>
      <c r="C32" s="1">
        <f t="shared" si="3"/>
        <v>8</v>
      </c>
      <c r="D32" s="1">
        <f t="shared" si="3"/>
        <v>16</v>
      </c>
      <c r="E32" s="1">
        <f t="shared" si="3"/>
        <v>24</v>
      </c>
      <c r="F32" s="1">
        <f t="shared" si="3"/>
        <v>32</v>
      </c>
      <c r="G32" s="1">
        <f t="shared" si="3"/>
        <v>40</v>
      </c>
      <c r="H32" s="1">
        <f t="shared" si="3"/>
        <v>48</v>
      </c>
      <c r="I32" s="1">
        <f t="shared" si="3"/>
        <v>56</v>
      </c>
      <c r="J32" s="1">
        <f t="shared" si="3"/>
        <v>64</v>
      </c>
      <c r="K32" s="1">
        <f t="shared" si="3"/>
        <v>72</v>
      </c>
      <c r="L32" s="1">
        <f t="shared" si="3"/>
        <v>80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outlineLevel="1" x14ac:dyDescent="0.3">
      <c r="A33" s="1"/>
      <c r="B33" s="5">
        <v>9</v>
      </c>
      <c r="C33" s="1">
        <f t="shared" si="3"/>
        <v>9</v>
      </c>
      <c r="D33" s="1">
        <f t="shared" si="3"/>
        <v>18</v>
      </c>
      <c r="E33" s="1">
        <f t="shared" si="3"/>
        <v>27</v>
      </c>
      <c r="F33" s="1">
        <f t="shared" si="3"/>
        <v>36</v>
      </c>
      <c r="G33" s="1">
        <f t="shared" si="3"/>
        <v>45</v>
      </c>
      <c r="H33" s="1">
        <f t="shared" si="3"/>
        <v>54</v>
      </c>
      <c r="I33" s="1">
        <f t="shared" si="3"/>
        <v>63</v>
      </c>
      <c r="J33" s="1">
        <f t="shared" si="3"/>
        <v>72</v>
      </c>
      <c r="K33" s="1">
        <f t="shared" si="3"/>
        <v>81</v>
      </c>
      <c r="L33" s="1">
        <f t="shared" si="3"/>
        <v>90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outlineLevel="1" x14ac:dyDescent="0.3">
      <c r="A34" s="1"/>
      <c r="B34" s="5">
        <v>10</v>
      </c>
      <c r="C34" s="1">
        <f t="shared" si="3"/>
        <v>10</v>
      </c>
      <c r="D34" s="1">
        <f t="shared" si="3"/>
        <v>20</v>
      </c>
      <c r="E34" s="1">
        <f t="shared" si="3"/>
        <v>30</v>
      </c>
      <c r="F34" s="1">
        <f t="shared" si="3"/>
        <v>40</v>
      </c>
      <c r="G34" s="1">
        <f t="shared" si="3"/>
        <v>50</v>
      </c>
      <c r="H34" s="1">
        <f t="shared" si="3"/>
        <v>60</v>
      </c>
      <c r="I34" s="1">
        <f t="shared" si="3"/>
        <v>70</v>
      </c>
      <c r="J34" s="1">
        <f t="shared" si="3"/>
        <v>80</v>
      </c>
      <c r="K34" s="1">
        <f t="shared" si="3"/>
        <v>90</v>
      </c>
      <c r="L34" s="1">
        <f t="shared" si="3"/>
        <v>100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/>
    <row r="236" spans="1:26" ht="15.75" customHeight="1" x14ac:dyDescent="0.3"/>
    <row r="237" spans="1:26" ht="15.75" customHeight="1" x14ac:dyDescent="0.3"/>
    <row r="238" spans="1:26" ht="15.75" customHeight="1" x14ac:dyDescent="0.3"/>
    <row r="239" spans="1:26" ht="15.75" customHeight="1" x14ac:dyDescent="0.3"/>
    <row r="240" spans="1:26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A1:I1"/>
    <mergeCell ref="D13:F13"/>
    <mergeCell ref="C23:L23"/>
  </mergeCell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topLeftCell="A20" workbookViewId="0">
      <selection activeCell="E40" sqref="E40"/>
    </sheetView>
  </sheetViews>
  <sheetFormatPr defaultColWidth="14.44140625" defaultRowHeight="15" customHeight="1" x14ac:dyDescent="0.3"/>
  <cols>
    <col min="1" max="1" width="74.5546875" customWidth="1"/>
    <col min="2" max="2" width="28.109375" customWidth="1"/>
    <col min="3" max="3" width="14.6640625" customWidth="1"/>
    <col min="4" max="4" width="13.33203125" customWidth="1"/>
    <col min="5" max="5" width="19.6640625" customWidth="1"/>
    <col min="6" max="6" width="8.6640625" customWidth="1"/>
  </cols>
  <sheetData>
    <row r="1" spans="1:2" ht="14.25" customHeight="1" x14ac:dyDescent="0.3">
      <c r="A1" s="23" t="s">
        <v>332</v>
      </c>
    </row>
    <row r="2" spans="1:2" ht="14.25" customHeight="1" x14ac:dyDescent="0.3"/>
    <row r="3" spans="1:2" ht="14.25" customHeight="1" x14ac:dyDescent="0.3">
      <c r="A3" s="23" t="s">
        <v>333</v>
      </c>
    </row>
    <row r="4" spans="1:2" ht="14.25" customHeight="1" x14ac:dyDescent="0.3"/>
    <row r="5" spans="1:2" ht="14.25" customHeight="1" x14ac:dyDescent="0.3">
      <c r="A5" s="26" t="s">
        <v>46</v>
      </c>
      <c r="B5" s="41" t="s">
        <v>334</v>
      </c>
    </row>
    <row r="6" spans="1:2" ht="14.25" customHeight="1" x14ac:dyDescent="0.3">
      <c r="A6" s="12" t="s">
        <v>56</v>
      </c>
      <c r="B6" s="42">
        <f>SUMIF(Dataset2[Product],A6,Dataset2[Revenue])</f>
        <v>20938</v>
      </c>
    </row>
    <row r="7" spans="1:2" ht="14.25" customHeight="1" x14ac:dyDescent="0.3">
      <c r="A7" s="12" t="s">
        <v>58</v>
      </c>
      <c r="B7" s="42">
        <f>SUMIF(Dataset2[Product],A7,Dataset2[Revenue])</f>
        <v>15885</v>
      </c>
    </row>
    <row r="8" spans="1:2" ht="14.25" customHeight="1" x14ac:dyDescent="0.3">
      <c r="A8" s="12" t="s">
        <v>52</v>
      </c>
      <c r="B8" s="42">
        <f>SUMIF(Dataset2[Product],A8,Dataset2[Revenue])</f>
        <v>9310.6800000000021</v>
      </c>
    </row>
    <row r="9" spans="1:2" ht="14.25" customHeight="1" x14ac:dyDescent="0.3">
      <c r="A9" s="12" t="s">
        <v>143</v>
      </c>
      <c r="B9" s="42">
        <f>SUMIF(Dataset2[Product],A9,Dataset2[Revenue])</f>
        <v>7066.8899999999994</v>
      </c>
    </row>
    <row r="10" spans="1:2" ht="14.25" customHeight="1" x14ac:dyDescent="0.3">
      <c r="A10" s="12" t="s">
        <v>60</v>
      </c>
      <c r="B10" s="42">
        <f>SUMIF(Dataset2[Product],A10,Dataset2[Revenue])</f>
        <v>6106.5</v>
      </c>
    </row>
    <row r="11" spans="1:2" ht="14.25" customHeight="1" x14ac:dyDescent="0.3">
      <c r="A11" s="12" t="s">
        <v>182</v>
      </c>
      <c r="B11" s="42">
        <f>SUMIF(Dataset2[Product],A11,Dataset2[Revenue])</f>
        <v>4971.5400000000009</v>
      </c>
    </row>
    <row r="12" spans="1:2" ht="14.25" customHeight="1" x14ac:dyDescent="0.3">
      <c r="A12" s="12" t="s">
        <v>54</v>
      </c>
      <c r="B12" s="42">
        <f>SUMIF(Dataset2[Product],A12,Dataset2[Revenue])</f>
        <v>4849</v>
      </c>
    </row>
    <row r="13" spans="1:2" ht="14.25" customHeight="1" x14ac:dyDescent="0.3">
      <c r="A13" s="12" t="s">
        <v>159</v>
      </c>
      <c r="B13" s="42">
        <f>SUMIF(Dataset2[Product],A13,Dataset2[Revenue])</f>
        <v>4704</v>
      </c>
    </row>
    <row r="14" spans="1:2" ht="14.25" customHeight="1" x14ac:dyDescent="0.3">
      <c r="A14" s="12" t="s">
        <v>192</v>
      </c>
      <c r="B14" s="42">
        <f>SUMIF(Dataset2[Product],A14,Dataset2[Revenue])</f>
        <v>3042</v>
      </c>
    </row>
    <row r="15" spans="1:2" ht="14.25" customHeight="1" x14ac:dyDescent="0.3">
      <c r="A15" s="12" t="s">
        <v>231</v>
      </c>
      <c r="B15" s="42">
        <f>SUMIF(Dataset2[Product],A15,Dataset2[Revenue])</f>
        <v>3024</v>
      </c>
    </row>
    <row r="16" spans="1:2" ht="14.25" customHeight="1" x14ac:dyDescent="0.3">
      <c r="A16" s="12" t="s">
        <v>195</v>
      </c>
      <c r="B16" s="42">
        <f>SUMIF(Dataset2[Product],A16,Dataset2[Revenue])</f>
        <v>2645.5</v>
      </c>
    </row>
    <row r="17" spans="1:4" ht="14.25" customHeight="1" x14ac:dyDescent="0.3"/>
    <row r="18" spans="1:4" ht="14.25" customHeight="1" x14ac:dyDescent="0.3"/>
    <row r="19" spans="1:4" ht="14.25" customHeight="1" x14ac:dyDescent="0.3"/>
    <row r="20" spans="1:4" ht="14.25" customHeight="1" x14ac:dyDescent="0.3">
      <c r="A20" s="23" t="s">
        <v>335</v>
      </c>
    </row>
    <row r="21" spans="1:4" ht="14.25" customHeight="1" x14ac:dyDescent="0.3">
      <c r="D21" s="43"/>
    </row>
    <row r="22" spans="1:4" ht="14.25" customHeight="1" x14ac:dyDescent="0.3">
      <c r="D22" s="43"/>
    </row>
    <row r="23" spans="1:4" ht="14.25" customHeight="1" x14ac:dyDescent="0.3">
      <c r="A23" s="44" t="s">
        <v>336</v>
      </c>
      <c r="B23" s="45">
        <f>SUMIF(Dataset2[Quantity],"&lt;100",Dataset2[Revenue])</f>
        <v>16819.620000000006</v>
      </c>
    </row>
    <row r="24" spans="1:4" ht="14.25" customHeight="1" x14ac:dyDescent="0.3"/>
    <row r="25" spans="1:4" ht="14.25" customHeight="1" x14ac:dyDescent="0.3">
      <c r="D25" s="43"/>
    </row>
    <row r="26" spans="1:4" ht="14.25" customHeight="1" x14ac:dyDescent="0.3">
      <c r="A26" s="23" t="s">
        <v>337</v>
      </c>
    </row>
    <row r="27" spans="1:4" ht="14.25" customHeight="1" x14ac:dyDescent="0.3"/>
    <row r="28" spans="1:4" ht="14.25" customHeight="1" x14ac:dyDescent="0.3">
      <c r="A28" s="23" t="s">
        <v>338</v>
      </c>
    </row>
    <row r="29" spans="1:4" ht="14.25" customHeight="1" x14ac:dyDescent="0.3"/>
    <row r="30" spans="1:4" ht="14.25" customHeight="1" x14ac:dyDescent="0.3"/>
    <row r="31" spans="1:4" ht="14.25" customHeight="1" x14ac:dyDescent="0.3">
      <c r="A31" s="46" t="s">
        <v>339</v>
      </c>
      <c r="B31" s="47">
        <f>SUMIF(Dataset2[Month Sold],"=8",Dataset2[Revenue])</f>
        <v>33326.979999999996</v>
      </c>
    </row>
    <row r="32" spans="1:4" ht="14.25" customHeight="1" x14ac:dyDescent="0.3"/>
    <row r="33" spans="1:5" ht="14.25" customHeight="1" x14ac:dyDescent="0.3"/>
    <row r="34" spans="1:5" ht="14.25" customHeight="1" x14ac:dyDescent="0.3"/>
    <row r="35" spans="1:5" ht="14.25" customHeight="1" x14ac:dyDescent="0.3"/>
    <row r="36" spans="1:5" ht="14.25" customHeight="1" x14ac:dyDescent="0.3">
      <c r="A36" s="23" t="s">
        <v>340</v>
      </c>
    </row>
    <row r="37" spans="1:5" ht="14.25" customHeight="1" x14ac:dyDescent="0.3"/>
    <row r="38" spans="1:5" ht="14.25" customHeight="1" x14ac:dyDescent="0.3">
      <c r="A38" s="46"/>
      <c r="B38" s="46" t="s">
        <v>341</v>
      </c>
      <c r="C38" s="46" t="s">
        <v>342</v>
      </c>
      <c r="D38" s="46" t="s">
        <v>343</v>
      </c>
      <c r="E38" s="46" t="s">
        <v>344</v>
      </c>
    </row>
    <row r="39" spans="1:5" ht="14.25" customHeight="1" x14ac:dyDescent="0.3">
      <c r="A39" s="12" t="s">
        <v>345</v>
      </c>
      <c r="B39" s="12">
        <f>SUMIF(Dataset2[Revenue],"&gt;2000",Dataset2[Revenue])</f>
        <v>17603</v>
      </c>
      <c r="C39" s="12">
        <f>SUMIF(Dataset2[Revenue],"&lt;2000",Dataset2[Revenue])</f>
        <v>64940.109999999986</v>
      </c>
      <c r="D39" s="12">
        <f>SUMIF(Dataset2[Revenue],"=2000",Dataset2[Revenue])</f>
        <v>0</v>
      </c>
      <c r="E39" s="12">
        <f>SUMIF(Dataset2[Revenue],"&lt;&gt;2000",Dataset2[Revenue])</f>
        <v>82543.11</v>
      </c>
    </row>
    <row r="40" spans="1:5" ht="14.25" customHeight="1" x14ac:dyDescent="0.3"/>
    <row r="41" spans="1:5" ht="14.25" customHeight="1" x14ac:dyDescent="0.3"/>
    <row r="42" spans="1:5" ht="14.25" customHeight="1" x14ac:dyDescent="0.3"/>
    <row r="43" spans="1:5" ht="14.25" customHeight="1" x14ac:dyDescent="0.3"/>
    <row r="44" spans="1:5" ht="14.25" customHeight="1" x14ac:dyDescent="0.3"/>
    <row r="45" spans="1:5" ht="14.25" customHeight="1" x14ac:dyDescent="0.3"/>
    <row r="46" spans="1:5" ht="14.25" customHeight="1" x14ac:dyDescent="0.3"/>
    <row r="47" spans="1:5" ht="14.25" customHeight="1" x14ac:dyDescent="0.3"/>
    <row r="48" spans="1:5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K1000"/>
  <sheetViews>
    <sheetView topLeftCell="A60" workbookViewId="0">
      <selection activeCell="C77" sqref="C77"/>
    </sheetView>
  </sheetViews>
  <sheetFormatPr defaultColWidth="14.44140625" defaultRowHeight="15" customHeight="1" x14ac:dyDescent="0.3"/>
  <cols>
    <col min="1" max="1" width="8.6640625" customWidth="1"/>
    <col min="2" max="2" width="24.44140625" customWidth="1"/>
    <col min="3" max="3" width="21.109375" customWidth="1"/>
    <col min="4" max="4" width="26" customWidth="1"/>
    <col min="5" max="5" width="18" customWidth="1"/>
    <col min="6" max="6" width="8.6640625" customWidth="1"/>
  </cols>
  <sheetData>
    <row r="1" spans="2:5" ht="14.25" customHeight="1" x14ac:dyDescent="0.3">
      <c r="B1" s="23" t="s">
        <v>346</v>
      </c>
    </row>
    <row r="2" spans="2:5" ht="14.25" customHeight="1" x14ac:dyDescent="0.3"/>
    <row r="3" spans="2:5" ht="14.25" customHeight="1" x14ac:dyDescent="0.3">
      <c r="B3" s="23" t="s">
        <v>347</v>
      </c>
    </row>
    <row r="4" spans="2:5" ht="14.25" customHeight="1" x14ac:dyDescent="0.3"/>
    <row r="5" spans="2:5" ht="14.25" customHeight="1" x14ac:dyDescent="0.3">
      <c r="B5" s="48" t="s">
        <v>99</v>
      </c>
      <c r="C5" s="12" t="s">
        <v>100</v>
      </c>
      <c r="D5" s="12" t="s">
        <v>80</v>
      </c>
    </row>
    <row r="6" spans="2:5" ht="14.25" customHeight="1" x14ac:dyDescent="0.3">
      <c r="B6" s="48">
        <v>23265</v>
      </c>
      <c r="C6" s="12" t="str">
        <f>VLOOKUP(B6,Dataset3[],2,)</f>
        <v>Uriel Benton</v>
      </c>
      <c r="D6" s="12" t="str">
        <f>VLOOKUP(B6,Dataset3[],3,)</f>
        <v>South Africa</v>
      </c>
    </row>
    <row r="7" spans="2:5" ht="14.25" customHeight="1" x14ac:dyDescent="0.3">
      <c r="B7" s="48">
        <v>23315</v>
      </c>
      <c r="C7" s="12" t="str">
        <f>VLOOKUP(B7,Dataset3[],2,)</f>
        <v>Anika Tillman</v>
      </c>
      <c r="D7" s="12" t="str">
        <f>VLOOKUP(B7,Dataset3[],3,)</f>
        <v>Burkina Faso</v>
      </c>
    </row>
    <row r="8" spans="2:5" ht="14.25" customHeight="1" x14ac:dyDescent="0.3">
      <c r="B8" s="48">
        <v>23326</v>
      </c>
      <c r="C8" s="12" t="str">
        <f>VLOOKUP(B8,Dataset3[],2,)</f>
        <v>Katelyn Joseph</v>
      </c>
      <c r="D8" s="12" t="str">
        <f>VLOOKUP(B8,Dataset3[],3,)</f>
        <v>Slovenia</v>
      </c>
    </row>
    <row r="9" spans="2:5" ht="14.25" customHeight="1" x14ac:dyDescent="0.3">
      <c r="B9" s="48">
        <v>23367</v>
      </c>
      <c r="C9" s="12" t="str">
        <f>VLOOKUP(B9,Dataset3[],2,)</f>
        <v>Roary Dixon</v>
      </c>
      <c r="D9" s="12" t="str">
        <f>VLOOKUP(B9,Dataset3[],3,)</f>
        <v>Saudi Arabia</v>
      </c>
    </row>
    <row r="10" spans="2:5" ht="14.25" customHeight="1" x14ac:dyDescent="0.3"/>
    <row r="11" spans="2:5" ht="14.25" customHeight="1" x14ac:dyDescent="0.3"/>
    <row r="12" spans="2:5" ht="14.25" customHeight="1" x14ac:dyDescent="0.3">
      <c r="B12" s="23" t="s">
        <v>348</v>
      </c>
    </row>
    <row r="13" spans="2:5" ht="14.25" customHeight="1" x14ac:dyDescent="0.3">
      <c r="B13" s="23" t="s">
        <v>349</v>
      </c>
    </row>
    <row r="14" spans="2:5" ht="14.25" customHeight="1" x14ac:dyDescent="0.3"/>
    <row r="15" spans="2:5" ht="14.25" customHeight="1" x14ac:dyDescent="0.3">
      <c r="B15" s="48" t="s">
        <v>99</v>
      </c>
      <c r="C15" s="12" t="s">
        <v>101</v>
      </c>
      <c r="D15" s="12" t="s">
        <v>46</v>
      </c>
      <c r="E15" s="12" t="s">
        <v>49</v>
      </c>
    </row>
    <row r="16" spans="2:5" ht="14.25" customHeight="1" x14ac:dyDescent="0.3">
      <c r="B16" s="48">
        <v>23265</v>
      </c>
      <c r="C16" s="12" t="str">
        <f>VLOOKUP(B16,Dataset3[],4,)</f>
        <v>SUPA104</v>
      </c>
      <c r="D16" s="12" t="str">
        <f>VLOOKUP(B16,Dataset3[],5,)</f>
        <v>Super Soft - 1 Litre</v>
      </c>
      <c r="E16" s="12">
        <f>VLOOKUP(B16,Dataset3[],11,)</f>
        <v>139.86000000000001</v>
      </c>
    </row>
    <row r="17" spans="2:11" ht="14.25" customHeight="1" x14ac:dyDescent="0.3">
      <c r="B17" s="48">
        <v>23315</v>
      </c>
      <c r="C17" s="12" t="str">
        <f>VLOOKUP(B17,Dataset3[],4,)</f>
        <v>PURA250</v>
      </c>
      <c r="D17" s="12" t="str">
        <f>VLOOKUP(B17,Dataset3[],5,)</f>
        <v>Pure Soft Detergent - 250ml</v>
      </c>
      <c r="E17" s="12">
        <f>VLOOKUP(B17,Dataset3[],11,)</f>
        <v>490.5</v>
      </c>
    </row>
    <row r="18" spans="2:11" ht="14.25" customHeight="1" x14ac:dyDescent="0.3">
      <c r="B18" s="48">
        <v>23367</v>
      </c>
      <c r="C18" s="12" t="str">
        <f>VLOOKUP(B18,Dataset3[],4,)</f>
        <v>PURA250</v>
      </c>
      <c r="D18" s="12" t="str">
        <f>VLOOKUP(B18,Dataset3[],5,)</f>
        <v>Pure Soft Detergent - 250ml</v>
      </c>
      <c r="E18" s="12">
        <f>VLOOKUP(B18,Dataset3[],11,)</f>
        <v>45</v>
      </c>
    </row>
    <row r="19" spans="2:11" ht="14.25" customHeight="1" x14ac:dyDescent="0.3"/>
    <row r="20" spans="2:11" ht="14.25" customHeight="1" x14ac:dyDescent="0.3"/>
    <row r="21" spans="2:11" ht="14.25" customHeight="1" x14ac:dyDescent="0.3">
      <c r="B21" s="23" t="s">
        <v>350</v>
      </c>
      <c r="H21" s="48"/>
      <c r="I21" s="12"/>
      <c r="J21" s="12"/>
      <c r="K21" s="12"/>
    </row>
    <row r="22" spans="2:11" ht="14.25" customHeight="1" x14ac:dyDescent="0.3">
      <c r="H22" s="48"/>
      <c r="I22" s="12"/>
      <c r="J22" s="12"/>
      <c r="K22" s="12"/>
    </row>
    <row r="23" spans="2:11" ht="14.25" customHeight="1" x14ac:dyDescent="0.3">
      <c r="B23" s="23" t="s">
        <v>351</v>
      </c>
      <c r="H23" s="48"/>
      <c r="I23" s="12"/>
      <c r="J23" s="12"/>
      <c r="K23" s="12"/>
    </row>
    <row r="24" spans="2:11" ht="14.25" customHeight="1" x14ac:dyDescent="0.3">
      <c r="H24" s="48"/>
      <c r="I24" s="12"/>
      <c r="J24" s="12"/>
      <c r="K24" s="12"/>
    </row>
    <row r="25" spans="2:11" ht="14.25" customHeight="1" x14ac:dyDescent="0.3">
      <c r="B25" s="48" t="s">
        <v>99</v>
      </c>
      <c r="C25" s="12" t="s">
        <v>104</v>
      </c>
      <c r="D25" s="12" t="s">
        <v>48</v>
      </c>
      <c r="E25" s="12" t="s">
        <v>49</v>
      </c>
    </row>
    <row r="26" spans="2:11" ht="14.25" customHeight="1" x14ac:dyDescent="0.3">
      <c r="B26" s="48">
        <v>23265</v>
      </c>
      <c r="C26" s="12">
        <f>VLOOKUP(B26,Dataset3[],9,)</f>
        <v>14</v>
      </c>
      <c r="D26" s="12">
        <f>VLOOKUP(B26,Dataset3[],10,)</f>
        <v>9.99</v>
      </c>
      <c r="E26" s="12">
        <f>VLOOKUP(B26,Dataset3[],11,)</f>
        <v>139.86000000000001</v>
      </c>
    </row>
    <row r="27" spans="2:11" ht="14.25" customHeight="1" x14ac:dyDescent="0.3">
      <c r="B27" s="48">
        <v>23378</v>
      </c>
      <c r="C27" s="12">
        <f>VLOOKUP(B27,Dataset3[],9,)</f>
        <v>157</v>
      </c>
      <c r="D27" s="12">
        <f>VLOOKUP(B27,Dataset3[],10,)</f>
        <v>14.5</v>
      </c>
      <c r="E27" s="12">
        <f>VLOOKUP(B27,Dataset3[],11,)</f>
        <v>2276.5</v>
      </c>
    </row>
    <row r="28" spans="2:11" ht="14.25" customHeight="1" x14ac:dyDescent="0.3">
      <c r="B28" s="48">
        <v>23288</v>
      </c>
      <c r="C28" s="12">
        <f>VLOOKUP(B28,Dataset3[],9,)</f>
        <v>141</v>
      </c>
      <c r="D28" s="12">
        <f>VLOOKUP(B28,Dataset3[],10,)</f>
        <v>9.99</v>
      </c>
      <c r="E28" s="12">
        <f>VLOOKUP(B28,Dataset3[],11,)</f>
        <v>1408.59</v>
      </c>
    </row>
    <row r="29" spans="2:11" ht="14.25" customHeight="1" x14ac:dyDescent="0.3">
      <c r="B29" s="48">
        <v>23347</v>
      </c>
      <c r="C29" s="12">
        <f>VLOOKUP(B29,Dataset3[],9,)</f>
        <v>147</v>
      </c>
      <c r="D29" s="12">
        <f>VLOOKUP(B29,Dataset3[],10,)</f>
        <v>9</v>
      </c>
      <c r="E29" s="12">
        <f>VLOOKUP(B29,Dataset3[],11,)</f>
        <v>1323</v>
      </c>
    </row>
    <row r="30" spans="2:11" ht="14.25" customHeight="1" x14ac:dyDescent="0.3"/>
    <row r="31" spans="2:11" ht="14.25" customHeight="1" x14ac:dyDescent="0.3"/>
    <row r="32" spans="2:11" ht="14.25" customHeight="1" x14ac:dyDescent="0.3">
      <c r="B32" s="23" t="s">
        <v>352</v>
      </c>
    </row>
    <row r="33" spans="2:5" ht="14.25" customHeight="1" x14ac:dyDescent="0.3"/>
    <row r="34" spans="2:5" ht="14.25" customHeight="1" x14ac:dyDescent="0.3">
      <c r="B34" s="23" t="s">
        <v>353</v>
      </c>
    </row>
    <row r="35" spans="2:5" ht="14.25" customHeight="1" x14ac:dyDescent="0.3"/>
    <row r="36" spans="2:5" ht="14.25" customHeight="1" x14ac:dyDescent="0.3">
      <c r="B36" s="48" t="s">
        <v>99</v>
      </c>
      <c r="C36" s="12" t="s">
        <v>75</v>
      </c>
      <c r="D36" s="12" t="s">
        <v>104</v>
      </c>
      <c r="E36" s="12" t="s">
        <v>49</v>
      </c>
    </row>
    <row r="37" spans="2:5" ht="14.25" customHeight="1" x14ac:dyDescent="0.3">
      <c r="B37" s="48">
        <v>23353</v>
      </c>
      <c r="C37" s="12" t="str">
        <f>VLOOKUP(B37,Dataset3[],6,)</f>
        <v>Direct</v>
      </c>
      <c r="D37" s="12">
        <f>VLOOKUP(B37,Dataset3[],9,)</f>
        <v>168</v>
      </c>
      <c r="E37" s="12">
        <f>VLOOKUP(B37,Dataset3[],11,)</f>
        <v>2436</v>
      </c>
    </row>
    <row r="38" spans="2:5" ht="14.25" customHeight="1" x14ac:dyDescent="0.3">
      <c r="B38" s="48">
        <v>23289</v>
      </c>
      <c r="C38" s="12" t="str">
        <f>VLOOKUP(B38,Dataset3[],6,)</f>
        <v>Retail</v>
      </c>
      <c r="D38" s="12">
        <f>VLOOKUP(B38,Dataset3[],9,)</f>
        <v>166</v>
      </c>
      <c r="E38" s="12">
        <f>VLOOKUP(B38,Dataset3[],11,)</f>
        <v>2407</v>
      </c>
    </row>
    <row r="39" spans="2:5" ht="14.25" customHeight="1" x14ac:dyDescent="0.3">
      <c r="B39" s="48">
        <v>23378</v>
      </c>
      <c r="C39" s="12" t="str">
        <f>VLOOKUP(B39,Dataset3[],6,)</f>
        <v>Online</v>
      </c>
      <c r="D39" s="12">
        <f>VLOOKUP(B39,Dataset3[],9,)</f>
        <v>157</v>
      </c>
      <c r="E39" s="12">
        <f>VLOOKUP(B39,Dataset3[],11,)</f>
        <v>2276.5</v>
      </c>
    </row>
    <row r="40" spans="2:5" ht="14.25" customHeight="1" x14ac:dyDescent="0.3">
      <c r="B40" s="48">
        <v>23283</v>
      </c>
      <c r="C40" s="12" t="str">
        <f>VLOOKUP(B40,Dataset3[],6,)</f>
        <v>Online</v>
      </c>
      <c r="D40" s="12">
        <f>VLOOKUP(B40,Dataset3[],9,)</f>
        <v>142</v>
      </c>
      <c r="E40" s="12">
        <f>VLOOKUP(B40,Dataset3[],11,)</f>
        <v>2059</v>
      </c>
    </row>
    <row r="41" spans="2:5" ht="14.25" customHeight="1" x14ac:dyDescent="0.3">
      <c r="B41" s="48">
        <v>23324</v>
      </c>
      <c r="C41" s="12" t="str">
        <f>VLOOKUP(B41,Dataset3[],6,)</f>
        <v>Retail</v>
      </c>
      <c r="D41" s="12">
        <f>VLOOKUP(B41,Dataset3[],9,)</f>
        <v>193</v>
      </c>
      <c r="E41" s="12">
        <f>VLOOKUP(B41,Dataset3[],11,)</f>
        <v>1928.07</v>
      </c>
    </row>
    <row r="42" spans="2:5" ht="14.25" customHeight="1" x14ac:dyDescent="0.3">
      <c r="B42" s="48">
        <v>23303</v>
      </c>
      <c r="C42" s="12" t="str">
        <f>VLOOKUP(B42,Dataset3[],6,)</f>
        <v>Retail</v>
      </c>
      <c r="D42" s="12">
        <f>VLOOKUP(B42,Dataset3[],9,)</f>
        <v>176</v>
      </c>
      <c r="E42" s="12">
        <f>VLOOKUP(B42,Dataset3[],11,)</f>
        <v>2552</v>
      </c>
    </row>
    <row r="43" spans="2:5" ht="14.25" customHeight="1" x14ac:dyDescent="0.3"/>
    <row r="44" spans="2:5" ht="14.25" customHeight="1" x14ac:dyDescent="0.3"/>
    <row r="45" spans="2:5" ht="14.25" customHeight="1" x14ac:dyDescent="0.3">
      <c r="B45" s="23" t="s">
        <v>354</v>
      </c>
    </row>
    <row r="46" spans="2:5" ht="14.25" customHeight="1" x14ac:dyDescent="0.3"/>
    <row r="47" spans="2:5" ht="14.25" customHeight="1" x14ac:dyDescent="0.3">
      <c r="B47" s="23" t="s">
        <v>355</v>
      </c>
    </row>
    <row r="48" spans="2:5" ht="14.25" customHeight="1" x14ac:dyDescent="0.3"/>
    <row r="49" spans="2:5" ht="14.25" customHeight="1" x14ac:dyDescent="0.3">
      <c r="B49" s="48" t="s">
        <v>99</v>
      </c>
      <c r="C49" s="12" t="s">
        <v>80</v>
      </c>
      <c r="D49" s="60" t="s">
        <v>19</v>
      </c>
      <c r="E49" s="64" t="s">
        <v>49</v>
      </c>
    </row>
    <row r="50" spans="2:5" ht="14.25" customHeight="1" x14ac:dyDescent="0.3">
      <c r="B50" s="48">
        <v>23265</v>
      </c>
      <c r="C50" s="12" t="str">
        <f>VLOOKUP(B50,Dataset3[],3,)</f>
        <v>South Africa</v>
      </c>
      <c r="D50" s="60" t="str">
        <f>VLOOKUP(B50,Dataset3[],2,)</f>
        <v>Uriel Benton</v>
      </c>
      <c r="E50" s="60">
        <f>VLOOKUP(B50,Dataset3[],11,)</f>
        <v>139.86000000000001</v>
      </c>
    </row>
    <row r="51" spans="2:5" ht="14.25" customHeight="1" x14ac:dyDescent="0.3">
      <c r="B51" s="48">
        <v>23315</v>
      </c>
      <c r="C51" s="12" t="str">
        <f>VLOOKUP(B51,Dataset3[],3,)</f>
        <v>Burkina Faso</v>
      </c>
      <c r="D51" s="60" t="str">
        <f>VLOOKUP(B51,Dataset3[],2,)</f>
        <v>Anika Tillman</v>
      </c>
      <c r="E51" s="60">
        <f>VLOOKUP(B51,Dataset3[],11,)</f>
        <v>490.5</v>
      </c>
    </row>
    <row r="52" spans="2:5" ht="14.25" customHeight="1" x14ac:dyDescent="0.3">
      <c r="B52" s="48">
        <v>30000</v>
      </c>
      <c r="C52" s="12" t="e">
        <f>IFERROR(VLOOKUP(B52,Dataset3[],3,),#N/A)</f>
        <v>#N/A</v>
      </c>
      <c r="D52" s="60" t="e">
        <f>IFERROR(VLOOKUP(B52,Dataset3[],2,),#N/A)</f>
        <v>#N/A</v>
      </c>
      <c r="E52" s="60" t="e">
        <f>IFERROR(VLOOKUP(B52,Dataset3[],11,),#N/A)</f>
        <v>#N/A</v>
      </c>
    </row>
    <row r="53" spans="2:5" ht="14.25" customHeight="1" x14ac:dyDescent="0.3">
      <c r="B53" s="48">
        <v>40000</v>
      </c>
      <c r="C53" s="12" t="e">
        <f>IFERROR(VLOOKUP(B53,Dataset3[],3,),#N/A)</f>
        <v>#N/A</v>
      </c>
      <c r="D53" s="60" t="e">
        <f>IFERROR(VLOOKUP(B53,Dataset3[],2,),#N/A)</f>
        <v>#N/A</v>
      </c>
      <c r="E53" s="60" t="e">
        <f>IFERROR(VLOOKUP(B53,Dataset3[],11,),#N/A)</f>
        <v>#N/A</v>
      </c>
    </row>
    <row r="54" spans="2:5" ht="14.25" customHeight="1" x14ac:dyDescent="0.3">
      <c r="B54" s="48">
        <v>23367</v>
      </c>
      <c r="C54" s="12" t="str">
        <f>VLOOKUP(B54,Dataset3[],3,)</f>
        <v>Saudi Arabia</v>
      </c>
      <c r="D54" s="60" t="str">
        <f>VLOOKUP(B54,Dataset3[],2,)</f>
        <v>Roary Dixon</v>
      </c>
      <c r="E54" s="60">
        <f>VLOOKUP(B54,Dataset3[],11,)</f>
        <v>45</v>
      </c>
    </row>
    <row r="55" spans="2:5" ht="14.25" customHeight="1" x14ac:dyDescent="0.3">
      <c r="B55" s="48">
        <v>23326</v>
      </c>
      <c r="C55" s="12" t="str">
        <f>VLOOKUP(B55,Dataset3[],3,)</f>
        <v>Slovenia</v>
      </c>
      <c r="D55" s="60" t="str">
        <f>VLOOKUP(B55,Dataset3[],2,)</f>
        <v>Katelyn Joseph</v>
      </c>
      <c r="E55" s="60">
        <f>VLOOKUP(B55,Dataset3[],11,)</f>
        <v>567</v>
      </c>
    </row>
    <row r="56" spans="2:5" ht="14.25" customHeight="1" x14ac:dyDescent="0.3">
      <c r="B56" s="48">
        <v>35000</v>
      </c>
      <c r="C56" s="12" t="e">
        <f>IFERROR(VLOOKUP(B56,Dataset3[],3,),#N/A)</f>
        <v>#N/A</v>
      </c>
      <c r="D56" s="60" t="e">
        <f>IFERROR(VLOOKUP(B56,Dataset3[],2,),#N/A)</f>
        <v>#N/A</v>
      </c>
      <c r="E56" s="60" t="e">
        <f>IFERROR(VLOOKUP(B56,Dataset3[],11,),#N/A)</f>
        <v>#N/A</v>
      </c>
    </row>
    <row r="57" spans="2:5" ht="14.25" customHeight="1" x14ac:dyDescent="0.3"/>
    <row r="58" spans="2:5" ht="14.25" customHeight="1" x14ac:dyDescent="0.3"/>
    <row r="59" spans="2:5" ht="14.25" customHeight="1" x14ac:dyDescent="0.3">
      <c r="B59" s="23" t="s">
        <v>348</v>
      </c>
    </row>
    <row r="60" spans="2:5" ht="14.25" customHeight="1" x14ac:dyDescent="0.3">
      <c r="B60" s="23" t="s">
        <v>356</v>
      </c>
    </row>
    <row r="61" spans="2:5" ht="14.25" customHeight="1" x14ac:dyDescent="0.3"/>
    <row r="62" spans="2:5" ht="14.25" customHeight="1" x14ac:dyDescent="0.3">
      <c r="B62" s="48" t="s">
        <v>99</v>
      </c>
      <c r="C62" s="12" t="s">
        <v>19</v>
      </c>
      <c r="D62" s="12" t="s">
        <v>49</v>
      </c>
    </row>
    <row r="63" spans="2:5" ht="14.25" customHeight="1" x14ac:dyDescent="0.3">
      <c r="B63" s="48">
        <v>23265</v>
      </c>
      <c r="C63" s="12" t="str">
        <f>VLOOKUP(B63,Dataset3[],2,)</f>
        <v>Uriel Benton</v>
      </c>
      <c r="D63" s="12">
        <f>VLOOKUP(B63,Dataset3[],11,)</f>
        <v>139.86000000000001</v>
      </c>
    </row>
    <row r="64" spans="2:5" ht="14.25" customHeight="1" x14ac:dyDescent="0.3">
      <c r="B64" s="48">
        <v>40000</v>
      </c>
      <c r="C64" s="12" t="e">
        <f>VLOOKUP(B64,Dataset3[],2,)</f>
        <v>#N/A</v>
      </c>
      <c r="D64" s="12" t="e">
        <f>VLOOKUP(B64,Dataset3[],11,)</f>
        <v>#N/A</v>
      </c>
    </row>
    <row r="65" spans="2:4" ht="14.25" customHeight="1" x14ac:dyDescent="0.3">
      <c r="B65" s="48">
        <v>23367</v>
      </c>
      <c r="C65" s="12" t="str">
        <f>VLOOKUP(B65,Dataset3[],2,)</f>
        <v>Roary Dixon</v>
      </c>
      <c r="D65" s="12">
        <f>VLOOKUP(B65,Dataset3[],11,)</f>
        <v>45</v>
      </c>
    </row>
    <row r="66" spans="2:4" ht="14.25" customHeight="1" x14ac:dyDescent="0.3"/>
    <row r="67" spans="2:4" ht="14.25" customHeight="1" x14ac:dyDescent="0.3">
      <c r="C67" s="23" t="s">
        <v>357</v>
      </c>
      <c r="D67">
        <f>D63+D65</f>
        <v>184.86</v>
      </c>
    </row>
    <row r="68" spans="2:4" ht="14.25" customHeight="1" x14ac:dyDescent="0.3"/>
    <row r="69" spans="2:4" ht="14.25" customHeight="1" x14ac:dyDescent="0.3"/>
    <row r="70" spans="2:4" ht="14.25" customHeight="1" x14ac:dyDescent="0.3">
      <c r="B70" s="23" t="s">
        <v>358</v>
      </c>
    </row>
    <row r="71" spans="2:4" ht="14.25" customHeight="1" x14ac:dyDescent="0.3"/>
    <row r="72" spans="2:4" ht="14.25" customHeight="1" x14ac:dyDescent="0.3">
      <c r="B72" s="23" t="s">
        <v>359</v>
      </c>
    </row>
    <row r="73" spans="2:4" ht="14.25" customHeight="1" x14ac:dyDescent="0.3"/>
    <row r="74" spans="2:4" ht="14.25" customHeight="1" x14ac:dyDescent="0.3">
      <c r="B74" s="48" t="s">
        <v>99</v>
      </c>
      <c r="C74" s="12" t="s">
        <v>48</v>
      </c>
    </row>
    <row r="75" spans="2:4" ht="14.25" customHeight="1" x14ac:dyDescent="0.3">
      <c r="B75" s="48">
        <v>23265</v>
      </c>
      <c r="C75" s="12">
        <f>VLOOKUP(B75,Dataset3[],10,)</f>
        <v>9.99</v>
      </c>
    </row>
    <row r="76" spans="2:4" ht="14.25" customHeight="1" x14ac:dyDescent="0.3">
      <c r="B76" s="48">
        <v>23315</v>
      </c>
      <c r="C76" s="12">
        <f>VLOOKUP(B76,Dataset3[],10,)</f>
        <v>4.5</v>
      </c>
    </row>
    <row r="77" spans="2:4" ht="14.25" customHeight="1" x14ac:dyDescent="0.3">
      <c r="B77" s="48">
        <v>30000</v>
      </c>
      <c r="C77" s="12" t="e">
        <f>VLOOKUP(B77,Dataset3[],10,)</f>
        <v>#N/A</v>
      </c>
    </row>
    <row r="78" spans="2:4" ht="14.25" customHeight="1" x14ac:dyDescent="0.3">
      <c r="B78" s="48">
        <v>23377</v>
      </c>
      <c r="C78" s="12">
        <f>VLOOKUP(B78,Dataset3[],10,)</f>
        <v>6.5</v>
      </c>
    </row>
    <row r="79" spans="2:4" ht="14.25" customHeight="1" x14ac:dyDescent="0.3">
      <c r="B79" s="48">
        <v>23311</v>
      </c>
      <c r="C79" s="12">
        <f>VLOOKUP(B79,Dataset3[],10,)</f>
        <v>14.5</v>
      </c>
    </row>
    <row r="80" spans="2:4" ht="14.25" customHeight="1" x14ac:dyDescent="0.3">
      <c r="B80" s="48">
        <v>23371.5</v>
      </c>
      <c r="C80" s="12" t="e">
        <f>VLOOKUP(B80,Dataset3[],10,)</f>
        <v>#N/A</v>
      </c>
    </row>
    <row r="81" spans="2:3" ht="14.25" customHeight="1" x14ac:dyDescent="0.3"/>
    <row r="82" spans="2:3" ht="14.25" customHeight="1" x14ac:dyDescent="0.3">
      <c r="B82" s="23" t="s">
        <v>360</v>
      </c>
      <c r="C82">
        <f>(C75+C76+C78+C79)/4</f>
        <v>8.8725000000000005</v>
      </c>
    </row>
    <row r="83" spans="2:3" ht="14.25" customHeight="1" x14ac:dyDescent="0.3"/>
    <row r="84" spans="2:3" ht="14.25" customHeight="1" x14ac:dyDescent="0.3"/>
    <row r="85" spans="2:3" ht="14.25" customHeight="1" x14ac:dyDescent="0.3"/>
    <row r="86" spans="2:3" ht="14.25" customHeight="1" x14ac:dyDescent="0.3"/>
    <row r="87" spans="2:3" ht="14.25" customHeight="1" x14ac:dyDescent="0.3"/>
    <row r="88" spans="2:3" ht="14.25" customHeight="1" x14ac:dyDescent="0.3"/>
    <row r="89" spans="2:3" ht="14.25" customHeight="1" x14ac:dyDescent="0.3"/>
    <row r="90" spans="2:3" ht="14.25" customHeight="1" x14ac:dyDescent="0.3"/>
    <row r="91" spans="2:3" ht="14.25" customHeight="1" x14ac:dyDescent="0.3"/>
    <row r="92" spans="2:3" ht="14.25" customHeight="1" x14ac:dyDescent="0.3"/>
    <row r="93" spans="2:3" ht="14.25" customHeight="1" x14ac:dyDescent="0.3"/>
    <row r="94" spans="2:3" ht="14.25" customHeight="1" x14ac:dyDescent="0.3"/>
    <row r="95" spans="2:3" ht="14.25" customHeight="1" x14ac:dyDescent="0.3"/>
    <row r="96" spans="2:3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M1000"/>
  <sheetViews>
    <sheetView tabSelected="1" topLeftCell="A57" workbookViewId="0">
      <selection activeCell="C82" sqref="C82"/>
    </sheetView>
  </sheetViews>
  <sheetFormatPr defaultColWidth="14.44140625" defaultRowHeight="15" customHeight="1" x14ac:dyDescent="0.3"/>
  <cols>
    <col min="1" max="1" width="8.6640625" customWidth="1"/>
    <col min="2" max="2" width="24.44140625" customWidth="1"/>
    <col min="3" max="3" width="21.109375" customWidth="1"/>
    <col min="4" max="4" width="23.6640625" customWidth="1"/>
    <col min="5" max="5" width="18" customWidth="1"/>
    <col min="6" max="6" width="8.6640625" customWidth="1"/>
    <col min="7" max="7" width="12.5546875" customWidth="1"/>
    <col min="8" max="8" width="14.5546875" customWidth="1"/>
  </cols>
  <sheetData>
    <row r="1" spans="2:13" ht="14.25" customHeight="1" x14ac:dyDescent="0.3">
      <c r="B1" s="23" t="s">
        <v>346</v>
      </c>
    </row>
    <row r="2" spans="2:13" ht="14.25" customHeight="1" x14ac:dyDescent="0.3">
      <c r="F2" s="49" t="s">
        <v>361</v>
      </c>
      <c r="G2" s="49" t="s">
        <v>362</v>
      </c>
      <c r="H2" s="49" t="s">
        <v>362</v>
      </c>
    </row>
    <row r="3" spans="2:13" ht="14.25" customHeight="1" x14ac:dyDescent="0.3">
      <c r="B3" s="23" t="s">
        <v>347</v>
      </c>
      <c r="F3" s="49" t="s">
        <v>363</v>
      </c>
      <c r="G3" s="49" t="s">
        <v>364</v>
      </c>
      <c r="H3" s="49" t="s">
        <v>365</v>
      </c>
    </row>
    <row r="4" spans="2:13" ht="14.25" customHeight="1" x14ac:dyDescent="0.3"/>
    <row r="5" spans="2:13" ht="14.25" customHeight="1" x14ac:dyDescent="0.3">
      <c r="B5" s="48" t="s">
        <v>99</v>
      </c>
      <c r="C5" s="60" t="s">
        <v>100</v>
      </c>
      <c r="D5" s="67" t="s">
        <v>49</v>
      </c>
      <c r="E5" s="66"/>
      <c r="F5" s="17"/>
      <c r="G5" s="17"/>
    </row>
    <row r="6" spans="2:13" ht="14.25" customHeight="1" x14ac:dyDescent="0.3">
      <c r="B6" s="48">
        <v>23345</v>
      </c>
      <c r="C6" s="60" t="str">
        <f>INDEX(Data,MATCH(B6,Dist_ID,0),MATCH(C5,Header,0))</f>
        <v>Devin Abbott</v>
      </c>
      <c r="D6" s="67">
        <f>INDEX(Data,MATCH(B6,Dist_ID,0),MATCH(D5,Header,0))</f>
        <v>3016</v>
      </c>
      <c r="E6" s="66"/>
      <c r="F6" s="17"/>
      <c r="G6" s="17"/>
    </row>
    <row r="7" spans="2:13" ht="14.25" customHeight="1" x14ac:dyDescent="0.3">
      <c r="B7" s="48">
        <v>23278</v>
      </c>
      <c r="C7" s="60" t="str">
        <f>INDEX(Data,MATCH(B7,Dist_ID,0),MATCH(C5,Header,0))</f>
        <v>Aphrodite Brennan</v>
      </c>
      <c r="D7" s="67">
        <f>INDEX(Data,MATCH(B7,Dist_ID,0),MATCH(D5,Header,0))</f>
        <v>2856.5</v>
      </c>
      <c r="E7" s="66"/>
      <c r="F7" s="17"/>
      <c r="G7" s="17"/>
    </row>
    <row r="8" spans="2:13" ht="14.25" customHeight="1" x14ac:dyDescent="0.3">
      <c r="B8" s="48">
        <v>23303</v>
      </c>
      <c r="C8" s="60" t="str">
        <f>INDEX(Data,MATCH(B8,Dist_ID,0),MATCH(C5,Header,0))</f>
        <v>Guinevere Key</v>
      </c>
      <c r="D8" s="67">
        <f>INDEX(Data,MATCH(B8,Dist_ID,0),MATCH(D5,Header,0))</f>
        <v>2552</v>
      </c>
      <c r="E8" s="66"/>
    </row>
    <row r="9" spans="2:13" ht="14.25" customHeight="1" x14ac:dyDescent="0.3">
      <c r="B9" s="48">
        <v>23353</v>
      </c>
      <c r="C9" s="60" t="str">
        <f>INDEX(Data,MATCH(B9,Dist_ID,0),MATCH(C5,Header,0))</f>
        <v>Zahir Fields</v>
      </c>
      <c r="D9" s="67">
        <f>INDEX(Data,MATCH(B9,Dist_ID,0),MATCH(D5,Header,0))</f>
        <v>2436</v>
      </c>
      <c r="E9" s="66"/>
    </row>
    <row r="10" spans="2:13" ht="14.25" customHeight="1" x14ac:dyDescent="0.3">
      <c r="D10" s="65"/>
      <c r="E10" s="65"/>
    </row>
    <row r="11" spans="2:13" ht="14.25" customHeight="1" x14ac:dyDescent="0.3">
      <c r="J11" t="s">
        <v>361</v>
      </c>
      <c r="K11" t="s">
        <v>372</v>
      </c>
      <c r="M11" t="s">
        <v>374</v>
      </c>
    </row>
    <row r="12" spans="2:13" ht="14.25" customHeight="1" x14ac:dyDescent="0.3">
      <c r="B12" s="23" t="s">
        <v>348</v>
      </c>
      <c r="J12" t="s">
        <v>362</v>
      </c>
      <c r="K12" t="s">
        <v>371</v>
      </c>
      <c r="M12" t="s">
        <v>375</v>
      </c>
    </row>
    <row r="13" spans="2:13" ht="14.25" customHeight="1" x14ac:dyDescent="0.3">
      <c r="B13" s="23" t="s">
        <v>366</v>
      </c>
      <c r="J13" t="s">
        <v>362</v>
      </c>
      <c r="K13" t="s">
        <v>373</v>
      </c>
      <c r="M13" t="s">
        <v>373</v>
      </c>
    </row>
    <row r="14" spans="2:13" ht="14.25" customHeight="1" x14ac:dyDescent="0.3"/>
    <row r="15" spans="2:13" ht="14.25" customHeight="1" x14ac:dyDescent="0.3">
      <c r="B15" s="48" t="s">
        <v>99</v>
      </c>
      <c r="C15" s="12" t="s">
        <v>101</v>
      </c>
      <c r="D15" s="12" t="s">
        <v>46</v>
      </c>
    </row>
    <row r="16" spans="2:13" ht="14.25" customHeight="1" x14ac:dyDescent="0.3">
      <c r="B16" s="48">
        <v>23265</v>
      </c>
      <c r="C16" s="12" t="str">
        <f>INDEX(Data,MATCH(B16,Dist_ID,0),MATCH(C15,Header,0))</f>
        <v>SUPA104</v>
      </c>
      <c r="D16" s="12" t="str">
        <f>INDEX(Data,MATCH(B16,Dist_ID,0),MATCH(D15,Header,0))</f>
        <v>Super Soft - 1 Litre</v>
      </c>
      <c r="I16" s="48" t="s">
        <v>99</v>
      </c>
      <c r="J16" s="12" t="s">
        <v>101</v>
      </c>
      <c r="K16" s="12" t="s">
        <v>46</v>
      </c>
      <c r="L16" s="12" t="s">
        <v>49</v>
      </c>
    </row>
    <row r="17" spans="2:12" ht="14.25" customHeight="1" x14ac:dyDescent="0.3">
      <c r="B17" s="48">
        <v>23315</v>
      </c>
      <c r="C17" s="12" t="str">
        <f>INDEX(Data,MATCH(B17,Dist_ID,0),MATCH(C15,Header,0))</f>
        <v>PURA250</v>
      </c>
      <c r="D17" s="12" t="str">
        <f>INDEX(Data,MATCH(B17,Dist_ID,0),MATCH(D15,Header,0))</f>
        <v>Pure Soft Detergent - 250ml</v>
      </c>
      <c r="I17" s="48">
        <v>23265</v>
      </c>
      <c r="J17" s="12"/>
      <c r="K17" s="12"/>
      <c r="L17" s="12"/>
    </row>
    <row r="18" spans="2:12" ht="14.25" customHeight="1" x14ac:dyDescent="0.3">
      <c r="B18" s="48">
        <v>23367</v>
      </c>
      <c r="C18" s="12" t="str">
        <f>INDEX(Data,MATCH(B18,Dist_ID,0),MATCH(C15,Header,0))</f>
        <v>PURA250</v>
      </c>
      <c r="D18" s="12" t="str">
        <f>INDEX(Data, MATCH(B18,Dist_ID,0),MATCH(D15,Header,0))</f>
        <v>Pure Soft Detergent - 250ml</v>
      </c>
      <c r="I18" s="48">
        <v>23315</v>
      </c>
      <c r="J18" s="12"/>
      <c r="K18" s="12"/>
      <c r="L18" s="12"/>
    </row>
    <row r="19" spans="2:12" ht="14.25" customHeight="1" x14ac:dyDescent="0.3">
      <c r="I19" s="48">
        <v>23367</v>
      </c>
      <c r="J19" s="12"/>
      <c r="K19" s="12"/>
      <c r="L19" s="12"/>
    </row>
    <row r="20" spans="2:12" ht="14.25" customHeight="1" x14ac:dyDescent="0.3"/>
    <row r="21" spans="2:12" ht="14.25" customHeight="1" x14ac:dyDescent="0.3">
      <c r="B21" s="23" t="s">
        <v>350</v>
      </c>
    </row>
    <row r="22" spans="2:12" ht="14.25" customHeight="1" x14ac:dyDescent="0.3"/>
    <row r="23" spans="2:12" ht="14.25" customHeight="1" x14ac:dyDescent="0.3">
      <c r="B23" s="23" t="s">
        <v>367</v>
      </c>
    </row>
    <row r="24" spans="2:12" ht="14.25" customHeight="1" x14ac:dyDescent="0.3"/>
    <row r="25" spans="2:12" ht="14.25" customHeight="1" x14ac:dyDescent="0.3">
      <c r="B25" s="48" t="s">
        <v>99</v>
      </c>
      <c r="C25" s="12" t="s">
        <v>104</v>
      </c>
      <c r="D25" s="12" t="s">
        <v>48</v>
      </c>
      <c r="E25" s="12" t="s">
        <v>49</v>
      </c>
    </row>
    <row r="26" spans="2:12" ht="14.25" customHeight="1" x14ac:dyDescent="0.3">
      <c r="B26" s="48">
        <v>23265</v>
      </c>
      <c r="C26" s="12">
        <f>INDEX(Data,MATCH(B26,Dist_ID,0),MATCH(C25,Header,0))</f>
        <v>14</v>
      </c>
      <c r="D26" s="12">
        <f>INDEX(Data,MATCH(B26,Dist_ID,0),MATCH(D25,Header,0))</f>
        <v>9.99</v>
      </c>
      <c r="E26" s="12">
        <f>INDEX(Data, MATCH(B26,Dist_ID,0),MATCH(E25,Header,0))</f>
        <v>139.86000000000001</v>
      </c>
    </row>
    <row r="27" spans="2:12" ht="14.25" customHeight="1" x14ac:dyDescent="0.3">
      <c r="B27" s="48">
        <v>23378</v>
      </c>
      <c r="C27" s="12">
        <f>INDEX(Data,MATCH(B27,Dist_ID,0),MATCH(C25,Header,0))</f>
        <v>157</v>
      </c>
      <c r="D27" s="12">
        <f>INDEX(Data,MATCH(B27,Dist_ID,0),MATCH(D25,Header,0))</f>
        <v>14.5</v>
      </c>
      <c r="E27" s="12">
        <f>INDEX(Data, MATCH(B27,Dist_ID,0),MATCH(E25,Header,0))</f>
        <v>2276.5</v>
      </c>
    </row>
    <row r="28" spans="2:12" ht="14.25" customHeight="1" x14ac:dyDescent="0.3">
      <c r="B28" s="48">
        <v>23288</v>
      </c>
      <c r="C28" s="12">
        <f>INDEX(Data,MATCH(B28,Dist_ID,0),MATCH(C25,Header,0))</f>
        <v>141</v>
      </c>
      <c r="D28" s="12">
        <f>INDEX(Data,MATCH(B28,Dist_ID,0),MATCH(D25,Header,0))</f>
        <v>9.99</v>
      </c>
      <c r="E28" s="12">
        <f>INDEX(Data, MATCH(B28,Dist_ID,0),MATCH(E25,Header,0))</f>
        <v>1408.59</v>
      </c>
    </row>
    <row r="29" spans="2:12" ht="14.25" customHeight="1" x14ac:dyDescent="0.3">
      <c r="B29" s="48">
        <v>23347</v>
      </c>
      <c r="C29" s="12">
        <f>INDEX(Data,MATCH(B29,Dist_ID,0),MATCH(C25,Header,0))</f>
        <v>147</v>
      </c>
      <c r="D29" s="12">
        <f>INDEX(Data,MATCH(B29,Dist_ID,0),MATCH(D25,Header,0))</f>
        <v>9</v>
      </c>
      <c r="E29" s="12">
        <f>INDEX(Data, MATCH(B29,Dist_ID,0),MATCH(E25,Header,0))</f>
        <v>1323</v>
      </c>
    </row>
    <row r="30" spans="2:12" ht="14.25" customHeight="1" x14ac:dyDescent="0.3"/>
    <row r="31" spans="2:12" ht="14.25" customHeight="1" x14ac:dyDescent="0.3"/>
    <row r="32" spans="2:12" ht="14.25" customHeight="1" x14ac:dyDescent="0.3">
      <c r="B32" s="23" t="s">
        <v>352</v>
      </c>
    </row>
    <row r="33" spans="2:5" ht="14.25" customHeight="1" x14ac:dyDescent="0.3"/>
    <row r="34" spans="2:5" ht="14.25" customHeight="1" x14ac:dyDescent="0.3">
      <c r="B34" s="23" t="s">
        <v>353</v>
      </c>
    </row>
    <row r="35" spans="2:5" ht="14.25" customHeight="1" x14ac:dyDescent="0.3"/>
    <row r="36" spans="2:5" ht="14.25" customHeight="1" x14ac:dyDescent="0.3">
      <c r="B36" s="48" t="s">
        <v>99</v>
      </c>
      <c r="C36" s="12" t="s">
        <v>75</v>
      </c>
      <c r="D36" s="12" t="s">
        <v>104</v>
      </c>
      <c r="E36" s="12" t="s">
        <v>49</v>
      </c>
    </row>
    <row r="37" spans="2:5" ht="14.25" customHeight="1" x14ac:dyDescent="0.3">
      <c r="B37" s="48">
        <v>23353</v>
      </c>
      <c r="C37" s="12" t="str">
        <f>INDEX(Data,MATCH(B37,Dist_ID,0),MATCH(C36,Header,0))</f>
        <v>Direct</v>
      </c>
      <c r="D37" s="12">
        <f>INDEX(Data,MATCH(B37,Dist_ID,0),MATCH(D36,Header,0))</f>
        <v>168</v>
      </c>
      <c r="E37" s="12">
        <f>INDEX(Data,MATCH(B37,Dist_ID,0),MATCH(E36,Header,0))</f>
        <v>2436</v>
      </c>
    </row>
    <row r="38" spans="2:5" ht="14.25" customHeight="1" x14ac:dyDescent="0.3">
      <c r="B38" s="48">
        <v>23289</v>
      </c>
      <c r="C38" s="12" t="str">
        <f>INDEX(Data,MATCH(B38,Dist_ID,0),MATCH(C36,Header,0))</f>
        <v>Retail</v>
      </c>
      <c r="D38" s="12">
        <f>INDEX(Data,MATCH(B38,Dist_ID,0),MATCH(D36,Header,0))</f>
        <v>166</v>
      </c>
      <c r="E38" s="12">
        <f>INDEX(Data,MATCH(B38,Dist_ID,0),MATCH(E36,Header,0))</f>
        <v>2407</v>
      </c>
    </row>
    <row r="39" spans="2:5" ht="14.25" customHeight="1" x14ac:dyDescent="0.3">
      <c r="B39" s="48">
        <v>23378</v>
      </c>
      <c r="C39" s="12" t="str">
        <f>INDEX(Data,MATCH(B39,Dist_ID,0),MATCH(C36,Header,0))</f>
        <v>Online</v>
      </c>
      <c r="D39" s="12">
        <f>INDEX(Data,MATCH(B39,Dist_ID,0),MATCH(D36,Header,0))</f>
        <v>157</v>
      </c>
      <c r="E39" s="12">
        <f>INDEX(Data,MATCH(B39,Dist_ID,0),MATCH(E36,Header,0))</f>
        <v>2276.5</v>
      </c>
    </row>
    <row r="40" spans="2:5" ht="14.25" customHeight="1" x14ac:dyDescent="0.3">
      <c r="B40" s="48">
        <v>23283</v>
      </c>
      <c r="C40" s="12" t="str">
        <f>INDEX(Data,MATCH(B40,Dist_ID,0),MATCH(C36,Header,0))</f>
        <v>Online</v>
      </c>
      <c r="D40" s="12">
        <f>INDEX(Data,MATCH(B40,Dist_ID,0),MATCH(D36,Header,0))</f>
        <v>142</v>
      </c>
      <c r="E40" s="12">
        <f>INDEX(Data,MATCH(B40,Dist_ID,0),MATCH(E36,Header,0))</f>
        <v>2059</v>
      </c>
    </row>
    <row r="41" spans="2:5" ht="14.25" customHeight="1" x14ac:dyDescent="0.3">
      <c r="B41" s="48">
        <v>23324</v>
      </c>
      <c r="C41" s="12" t="str">
        <f>INDEX(Data,MATCH(B41,Dist_ID,0),MATCH(C36,Header,0))</f>
        <v>Retail</v>
      </c>
      <c r="D41" s="12">
        <f>INDEX(Data,MATCH(B41,Dist_ID,0),MATCH(D36,Header,0))</f>
        <v>193</v>
      </c>
      <c r="E41" s="12">
        <f>INDEX(Data,MATCH(B41,Dist_ID,0),MATCH(E36,Header,0))</f>
        <v>1928.07</v>
      </c>
    </row>
    <row r="42" spans="2:5" ht="14.25" customHeight="1" x14ac:dyDescent="0.3">
      <c r="B42" s="48">
        <v>23303</v>
      </c>
      <c r="C42" s="12" t="str">
        <f>INDEX(Data,MATCH(B42,Dist_ID,0),MATCH(C36,Header,0))</f>
        <v>Retail</v>
      </c>
      <c r="D42" s="12">
        <f>INDEX(Data,MATCH(B42,Dist_ID,0),MATCH(D36,Header,0))</f>
        <v>176</v>
      </c>
      <c r="E42" s="12">
        <f>INDEX(Data,MATCH(B42,Dist_ID,0),MATCH(E36,Header,0))</f>
        <v>2552</v>
      </c>
    </row>
    <row r="43" spans="2:5" ht="14.25" customHeight="1" x14ac:dyDescent="0.3"/>
    <row r="44" spans="2:5" ht="14.25" customHeight="1" x14ac:dyDescent="0.3"/>
    <row r="45" spans="2:5" ht="14.25" customHeight="1" x14ac:dyDescent="0.3">
      <c r="B45" s="23" t="s">
        <v>354</v>
      </c>
    </row>
    <row r="46" spans="2:5" ht="14.25" customHeight="1" x14ac:dyDescent="0.3"/>
    <row r="47" spans="2:5" ht="14.25" customHeight="1" x14ac:dyDescent="0.3">
      <c r="B47" s="23" t="s">
        <v>368</v>
      </c>
    </row>
    <row r="48" spans="2:5" ht="14.25" customHeight="1" x14ac:dyDescent="0.3"/>
    <row r="49" spans="2:5" ht="14.25" customHeight="1" x14ac:dyDescent="0.3"/>
    <row r="50" spans="2:5" ht="14.25" customHeight="1" x14ac:dyDescent="0.3">
      <c r="B50" s="48" t="s">
        <v>99</v>
      </c>
      <c r="C50" s="12" t="s">
        <v>80</v>
      </c>
      <c r="D50" s="12" t="s">
        <v>19</v>
      </c>
      <c r="E50" s="12" t="s">
        <v>49</v>
      </c>
    </row>
    <row r="51" spans="2:5" ht="14.25" customHeight="1" x14ac:dyDescent="0.3">
      <c r="B51" s="48">
        <v>23265</v>
      </c>
      <c r="C51" s="12" t="str">
        <f>INDEX(Data, MATCH(B51,Dist_ID,0),MATCH(C50,Header,0))</f>
        <v>South Africa</v>
      </c>
      <c r="D51" s="12" t="e">
        <f>INDEX(Data,MATCH(B51,Dist_ID,0),MATCH(D50,Header,0))</f>
        <v>#N/A</v>
      </c>
      <c r="E51" s="12">
        <f>INDEX(Data,MATCH(B51,Dist_ID,0),MATCH(E50,Header,0))</f>
        <v>139.86000000000001</v>
      </c>
    </row>
    <row r="52" spans="2:5" ht="14.25" customHeight="1" x14ac:dyDescent="0.3">
      <c r="B52" s="48">
        <v>23315</v>
      </c>
      <c r="C52" s="12" t="str">
        <f>INDEX(Data, MATCH(B52,Dist_ID,0),MATCH(C50,Header,0))</f>
        <v>Burkina Faso</v>
      </c>
      <c r="D52" s="12" t="e">
        <f>INDEX(Data,MATCH(B52,Dist_ID,0),MATCH(D50,Header,0))</f>
        <v>#N/A</v>
      </c>
      <c r="E52" s="12">
        <f>INDEX(Data,MATCH(B52,Dist_ID,0),MATCH(E50,Header,0))</f>
        <v>490.5</v>
      </c>
    </row>
    <row r="53" spans="2:5" ht="14.25" customHeight="1" x14ac:dyDescent="0.3">
      <c r="B53" s="48">
        <v>30000</v>
      </c>
      <c r="C53" s="12" t="e">
        <f>INDEX(Data, MATCH(B53,Dist_ID,0),MATCH(C50,Header,0))</f>
        <v>#N/A</v>
      </c>
      <c r="D53" s="12" t="e">
        <f>INDEX(Data,MATCH(B53,Dist_ID,0),MATCH(D52,Header,0))</f>
        <v>#N/A</v>
      </c>
      <c r="E53" s="12" t="e">
        <f>INDEX(Data,MATCH(B53,Dist_ID,0),MATCH(E50,Header,0))</f>
        <v>#N/A</v>
      </c>
    </row>
    <row r="54" spans="2:5" ht="14.25" customHeight="1" x14ac:dyDescent="0.3">
      <c r="B54" s="48">
        <v>40000</v>
      </c>
      <c r="C54" s="12" t="e">
        <f>INDEX(Data, MATCH(B54,Dist_ID,0),MATCH(C50,Header,0))</f>
        <v>#N/A</v>
      </c>
      <c r="D54" s="12" t="e">
        <f>INDEX(Data,MATCH(B54,Dist_ID,0),MATCH(D53,Header,0))</f>
        <v>#N/A</v>
      </c>
      <c r="E54" s="12" t="e">
        <f>INDEX(Data,MATCH(B54,Dist_ID,0),MATCH(E50,Header,0))</f>
        <v>#N/A</v>
      </c>
    </row>
    <row r="55" spans="2:5" ht="14.25" customHeight="1" x14ac:dyDescent="0.3">
      <c r="B55" s="48">
        <v>23367</v>
      </c>
      <c r="C55" s="12" t="str">
        <f>INDEX(Data, MATCH(B55,Dist_ID,0),MATCH(C50,Header,0))</f>
        <v>Saudi Arabia</v>
      </c>
      <c r="D55" s="12" t="e">
        <f>INDEX(Data,MATCH(B55,Dist_ID,0),MATCH(D54,Header,0))</f>
        <v>#N/A</v>
      </c>
      <c r="E55" s="12">
        <f>INDEX(Data,MATCH(B55,Dist_ID,0),MATCH(E50,Header,0))</f>
        <v>45</v>
      </c>
    </row>
    <row r="56" spans="2:5" ht="14.25" customHeight="1" x14ac:dyDescent="0.3">
      <c r="B56" s="48">
        <v>23326</v>
      </c>
      <c r="C56" s="12" t="str">
        <f>INDEX(Data, MATCH(B56,Dist_ID,0),MATCH(C50,Header,0))</f>
        <v>Slovenia</v>
      </c>
      <c r="D56" s="12" t="e">
        <f>INDEX(Data,MATCH(B56,Dist_ID,0),MATCH(D55,Header,0))</f>
        <v>#N/A</v>
      </c>
      <c r="E56" s="12">
        <f>INDEX(Data,MATCH(B56,Dist_ID,0),MATCH(E50,Header,0))</f>
        <v>567</v>
      </c>
    </row>
    <row r="57" spans="2:5" ht="14.25" customHeight="1" x14ac:dyDescent="0.3">
      <c r="B57" s="48">
        <v>35000</v>
      </c>
      <c r="C57" s="12" t="e">
        <f>INDEX(Data, MATCH(B57,Dist_ID,0),MATCH(C50,Header,0))</f>
        <v>#N/A</v>
      </c>
      <c r="D57" s="12" t="e">
        <f>INDEX(Data,MATCH(B57,Dist_ID,0),MATCH(D56,Header,0))</f>
        <v>#N/A</v>
      </c>
      <c r="E57" s="12" t="e">
        <f>INDEX(Data,MATCH(B57,Dist_ID,0),MATCH(E50,Header,0))</f>
        <v>#N/A</v>
      </c>
    </row>
    <row r="58" spans="2:5" ht="14.25" customHeight="1" x14ac:dyDescent="0.3"/>
    <row r="59" spans="2:5" ht="14.25" customHeight="1" x14ac:dyDescent="0.3"/>
    <row r="60" spans="2:5" ht="14.25" customHeight="1" x14ac:dyDescent="0.3">
      <c r="B60" s="23" t="s">
        <v>348</v>
      </c>
    </row>
    <row r="61" spans="2:5" ht="14.25" customHeight="1" x14ac:dyDescent="0.3">
      <c r="B61" s="23" t="s">
        <v>366</v>
      </c>
    </row>
    <row r="62" spans="2:5" ht="14.25" customHeight="1" x14ac:dyDescent="0.3"/>
    <row r="63" spans="2:5" ht="14.25" customHeight="1" x14ac:dyDescent="0.3">
      <c r="B63" s="48" t="s">
        <v>99</v>
      </c>
      <c r="C63" s="12" t="s">
        <v>19</v>
      </c>
      <c r="D63" s="12" t="s">
        <v>49</v>
      </c>
    </row>
    <row r="64" spans="2:5" ht="14.25" customHeight="1" x14ac:dyDescent="0.3">
      <c r="B64" s="48">
        <v>23265</v>
      </c>
      <c r="C64" s="12" t="e">
        <f>INDEX(Data,MATCH(B64,Dist_ID,0),MATCH(C63,Header,0))</f>
        <v>#N/A</v>
      </c>
      <c r="D64" s="12">
        <f>INDEX(Data,MATCH(B64,Dist_ID,0),MATCH(D63,Header,0))</f>
        <v>139.86000000000001</v>
      </c>
    </row>
    <row r="65" spans="2:4" ht="14.25" customHeight="1" x14ac:dyDescent="0.3">
      <c r="B65" s="48">
        <v>40000</v>
      </c>
      <c r="C65" s="12" t="e">
        <f>INDEX(Data,MATCH(B65,Dist_ID,0),MATCH(C63,Header,0))</f>
        <v>#N/A</v>
      </c>
      <c r="D65" s="12"/>
    </row>
    <row r="66" spans="2:4" ht="14.25" customHeight="1" x14ac:dyDescent="0.3">
      <c r="B66" s="48">
        <v>23367</v>
      </c>
      <c r="C66" s="12" t="e">
        <f>INDEX(Data,MATCH(B66,Dist_ID,0),MATCH(C63,Header,0))</f>
        <v>#N/A</v>
      </c>
      <c r="D66" s="12">
        <f>INDEX(Data,MATCH(B66,Dist_ID,0),MATCH(D63,Header,0))</f>
        <v>45</v>
      </c>
    </row>
    <row r="67" spans="2:4" ht="14.25" customHeight="1" x14ac:dyDescent="0.3"/>
    <row r="68" spans="2:4" ht="14.25" customHeight="1" x14ac:dyDescent="0.3">
      <c r="C68" s="17" t="s">
        <v>357</v>
      </c>
    </row>
    <row r="69" spans="2:4" ht="14.25" customHeight="1" x14ac:dyDescent="0.3"/>
    <row r="70" spans="2:4" ht="14.25" customHeight="1" x14ac:dyDescent="0.3"/>
    <row r="71" spans="2:4" ht="14.25" customHeight="1" x14ac:dyDescent="0.3">
      <c r="B71" s="23" t="s">
        <v>358</v>
      </c>
    </row>
    <row r="72" spans="2:4" ht="14.25" customHeight="1" x14ac:dyDescent="0.3"/>
    <row r="73" spans="2:4" ht="14.25" customHeight="1" x14ac:dyDescent="0.3">
      <c r="B73" s="23" t="s">
        <v>359</v>
      </c>
    </row>
    <row r="74" spans="2:4" ht="14.25" customHeight="1" x14ac:dyDescent="0.3"/>
    <row r="75" spans="2:4" ht="14.25" customHeight="1" x14ac:dyDescent="0.3">
      <c r="B75" s="48" t="s">
        <v>99</v>
      </c>
      <c r="C75" s="12" t="s">
        <v>48</v>
      </c>
    </row>
    <row r="76" spans="2:4" ht="14.25" customHeight="1" x14ac:dyDescent="0.3">
      <c r="B76" s="48">
        <v>23265</v>
      </c>
      <c r="C76" s="12">
        <f>INDEX(Data,MATCH(B76,Dist_ID,0),MATCH(C75,Header,0))</f>
        <v>9.99</v>
      </c>
    </row>
    <row r="77" spans="2:4" ht="14.25" customHeight="1" x14ac:dyDescent="0.3">
      <c r="B77" s="48">
        <v>23315</v>
      </c>
      <c r="C77" s="12">
        <f>INDEX(Data,MATCH(B77,Dist_ID,0),MATCH(C75,Header,0))</f>
        <v>4.5</v>
      </c>
    </row>
    <row r="78" spans="2:4" ht="14.25" customHeight="1" x14ac:dyDescent="0.3">
      <c r="B78" s="48">
        <v>30000</v>
      </c>
      <c r="C78" s="12" t="e">
        <f>INDEX(Data,MATCH(B78,Dist_ID,0),MATCH(C75,Header,0))</f>
        <v>#N/A</v>
      </c>
    </row>
    <row r="79" spans="2:4" ht="14.25" customHeight="1" x14ac:dyDescent="0.3">
      <c r="B79" s="48">
        <v>23377</v>
      </c>
      <c r="C79" s="12">
        <f>INDEX(Data,MATCH(B79,Dist_ID,0),MATCH(C75,Header,0))</f>
        <v>6.5</v>
      </c>
    </row>
    <row r="80" spans="2:4" ht="14.25" customHeight="1" x14ac:dyDescent="0.3">
      <c r="B80" s="48">
        <v>23311</v>
      </c>
      <c r="C80" s="12">
        <f>INDEX(Data,MATCH(B80,Dist_ID,0),MATCH(C75,Header,0))</f>
        <v>14.5</v>
      </c>
    </row>
    <row r="81" spans="2:3" ht="14.25" customHeight="1" x14ac:dyDescent="0.3">
      <c r="B81" s="48">
        <v>23371.5</v>
      </c>
      <c r="C81" s="12" t="e">
        <f>INDEX(Data,MATCH(B81,Dist_ID,0),MATCH(C75,Header,0))</f>
        <v>#N/A</v>
      </c>
    </row>
    <row r="82" spans="2:3" ht="14.25" customHeight="1" x14ac:dyDescent="0.3"/>
    <row r="83" spans="2:3" ht="14.25" customHeight="1" x14ac:dyDescent="0.3">
      <c r="B83" s="23" t="s">
        <v>360</v>
      </c>
    </row>
    <row r="84" spans="2:3" ht="14.25" customHeight="1" x14ac:dyDescent="0.3"/>
    <row r="85" spans="2:3" ht="14.25" customHeight="1" x14ac:dyDescent="0.3"/>
    <row r="86" spans="2:3" ht="14.25" customHeight="1" x14ac:dyDescent="0.3"/>
    <row r="87" spans="2:3" ht="14.25" customHeight="1" x14ac:dyDescent="0.3"/>
    <row r="88" spans="2:3" ht="14.25" customHeight="1" x14ac:dyDescent="0.3"/>
    <row r="89" spans="2:3" ht="14.25" customHeight="1" x14ac:dyDescent="0.3"/>
    <row r="90" spans="2:3" ht="14.25" customHeight="1" x14ac:dyDescent="0.3"/>
    <row r="91" spans="2:3" ht="14.25" customHeight="1" x14ac:dyDescent="0.3"/>
    <row r="92" spans="2:3" ht="14.25" customHeight="1" x14ac:dyDescent="0.3"/>
    <row r="93" spans="2:3" ht="14.25" customHeight="1" x14ac:dyDescent="0.3"/>
    <row r="94" spans="2:3" ht="14.25" customHeight="1" x14ac:dyDescent="0.3"/>
    <row r="95" spans="2:3" ht="14.25" customHeight="1" x14ac:dyDescent="0.3"/>
    <row r="96" spans="2:3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J20" sqref="J20"/>
    </sheetView>
  </sheetViews>
  <sheetFormatPr defaultColWidth="14.44140625" defaultRowHeight="15" customHeight="1" x14ac:dyDescent="0.3"/>
  <cols>
    <col min="1" max="1" width="19.6640625" customWidth="1"/>
    <col min="2" max="2" width="21.6640625" customWidth="1"/>
    <col min="3" max="3" width="20" customWidth="1"/>
    <col min="4" max="4" width="18.33203125" customWidth="1"/>
    <col min="5" max="6" width="15.109375" customWidth="1"/>
    <col min="7" max="7" width="14.33203125" customWidth="1"/>
    <col min="8" max="8" width="16.6640625" customWidth="1"/>
    <col min="9" max="9" width="11" customWidth="1"/>
    <col min="10" max="10" width="19.5546875" customWidth="1"/>
    <col min="11" max="11" width="13.109375" customWidth="1"/>
    <col min="12" max="26" width="9.10937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2" t="s">
        <v>16</v>
      </c>
      <c r="B2" s="1"/>
      <c r="C2" s="1"/>
      <c r="D2" s="1"/>
      <c r="E2" s="1"/>
      <c r="F2" s="1"/>
      <c r="G2" s="1"/>
      <c r="H2" s="5" t="s">
        <v>17</v>
      </c>
      <c r="I2" s="5">
        <v>50</v>
      </c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9" t="s">
        <v>18</v>
      </c>
      <c r="B3" s="9" t="s">
        <v>19</v>
      </c>
      <c r="C3" s="9" t="s">
        <v>20</v>
      </c>
      <c r="D3" s="9" t="s">
        <v>21</v>
      </c>
      <c r="E3" s="9" t="s">
        <v>22</v>
      </c>
      <c r="F3" s="9" t="s">
        <v>23</v>
      </c>
      <c r="G3" s="9" t="s">
        <v>24</v>
      </c>
      <c r="H3" s="9" t="s">
        <v>25</v>
      </c>
      <c r="I3" s="59" t="s">
        <v>26</v>
      </c>
      <c r="J3" s="62" t="s">
        <v>369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0">
        <v>1</v>
      </c>
      <c r="B4" s="11" t="s">
        <v>27</v>
      </c>
      <c r="C4" s="11">
        <v>10</v>
      </c>
      <c r="D4" s="11">
        <v>8</v>
      </c>
      <c r="E4" s="11">
        <v>8</v>
      </c>
      <c r="F4" s="11">
        <v>4</v>
      </c>
      <c r="G4" s="11">
        <v>15</v>
      </c>
      <c r="H4" s="12">
        <f>SUM(C4:G4)</f>
        <v>45</v>
      </c>
      <c r="I4" s="60" t="str">
        <f>IF(H4&gt;=$I$2,"Passed","Failed")</f>
        <v>Failed</v>
      </c>
      <c r="J4" s="61" t="str">
        <f>IF(H4&gt;=70,"A",IF(H4&gt;=60,"B",IF(H4&gt;=50,"C",IF(H4&gt;=40,"D",IF(H4&gt;=30,"E","F")))))</f>
        <v>D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0">
        <v>2</v>
      </c>
      <c r="B5" s="11" t="s">
        <v>28</v>
      </c>
      <c r="C5" s="11">
        <v>2</v>
      </c>
      <c r="D5" s="11">
        <v>7</v>
      </c>
      <c r="E5" s="11">
        <v>9</v>
      </c>
      <c r="F5" s="11">
        <v>5</v>
      </c>
      <c r="G5" s="11">
        <v>20</v>
      </c>
      <c r="H5" s="12">
        <f t="shared" ref="H5:H17" si="0">SUM(C5:G5)</f>
        <v>43</v>
      </c>
      <c r="I5" s="60" t="str">
        <f t="shared" ref="I5:I17" si="1">IF(H5&gt;=$I$2,"Passed","Failed")</f>
        <v>Failed</v>
      </c>
      <c r="J5" s="61" t="str">
        <f t="shared" ref="J5:J17" si="2">IF(H5&gt;=70,"A",IF(H5&gt;=60,"B",IF(H5&gt;=50,"C",IF(H5&gt;=40,"D",IF(H5&gt;=30,"E","F")))))</f>
        <v>D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0">
        <v>3</v>
      </c>
      <c r="B6" s="11" t="s">
        <v>29</v>
      </c>
      <c r="C6" s="11">
        <v>5</v>
      </c>
      <c r="D6" s="11">
        <v>4</v>
      </c>
      <c r="E6" s="11">
        <v>7</v>
      </c>
      <c r="F6" s="11">
        <v>5</v>
      </c>
      <c r="G6" s="11">
        <v>40</v>
      </c>
      <c r="H6" s="12">
        <f t="shared" si="0"/>
        <v>61</v>
      </c>
      <c r="I6" s="60" t="str">
        <f t="shared" si="1"/>
        <v>Passed</v>
      </c>
      <c r="J6" s="61" t="str">
        <f t="shared" si="2"/>
        <v>B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0">
        <v>4</v>
      </c>
      <c r="B7" s="11" t="s">
        <v>30</v>
      </c>
      <c r="C7" s="11">
        <v>6</v>
      </c>
      <c r="D7" s="11">
        <v>5</v>
      </c>
      <c r="E7" s="11">
        <v>4</v>
      </c>
      <c r="F7" s="11">
        <v>4</v>
      </c>
      <c r="G7" s="11">
        <v>50</v>
      </c>
      <c r="H7" s="12">
        <f t="shared" si="0"/>
        <v>69</v>
      </c>
      <c r="I7" s="60" t="str">
        <f t="shared" si="1"/>
        <v>Passed</v>
      </c>
      <c r="J7" s="61" t="str">
        <f t="shared" si="2"/>
        <v>B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0">
        <v>5</v>
      </c>
      <c r="B8" s="11" t="s">
        <v>31</v>
      </c>
      <c r="C8" s="11">
        <v>9</v>
      </c>
      <c r="D8" s="11">
        <v>6</v>
      </c>
      <c r="E8" s="11">
        <v>4</v>
      </c>
      <c r="F8" s="11">
        <v>6</v>
      </c>
      <c r="G8" s="11">
        <v>40</v>
      </c>
      <c r="H8" s="12">
        <f t="shared" si="0"/>
        <v>65</v>
      </c>
      <c r="I8" s="60" t="str">
        <f t="shared" si="1"/>
        <v>Passed</v>
      </c>
      <c r="J8" s="61" t="str">
        <f t="shared" si="2"/>
        <v>B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0">
        <v>6</v>
      </c>
      <c r="B9" s="11" t="s">
        <v>32</v>
      </c>
      <c r="C9" s="11">
        <v>8</v>
      </c>
      <c r="D9" s="11">
        <v>9</v>
      </c>
      <c r="E9" s="11">
        <v>7</v>
      </c>
      <c r="F9" s="11">
        <v>3</v>
      </c>
      <c r="G9" s="11">
        <v>21</v>
      </c>
      <c r="H9" s="12">
        <f t="shared" si="0"/>
        <v>48</v>
      </c>
      <c r="I9" s="60" t="str">
        <f t="shared" si="1"/>
        <v>Failed</v>
      </c>
      <c r="J9" s="61" t="str">
        <f t="shared" si="2"/>
        <v>D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0">
        <v>7</v>
      </c>
      <c r="B10" s="11" t="s">
        <v>33</v>
      </c>
      <c r="C10" s="11">
        <v>7</v>
      </c>
      <c r="D10" s="11">
        <v>9</v>
      </c>
      <c r="E10" s="11">
        <v>8</v>
      </c>
      <c r="F10" s="11">
        <v>3</v>
      </c>
      <c r="G10" s="11">
        <v>32</v>
      </c>
      <c r="H10" s="12">
        <f t="shared" si="0"/>
        <v>59</v>
      </c>
      <c r="I10" s="60" t="str">
        <f t="shared" si="1"/>
        <v>Passed</v>
      </c>
      <c r="J10" s="61" t="str">
        <f t="shared" si="2"/>
        <v>C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0">
        <v>8</v>
      </c>
      <c r="B11" s="11" t="s">
        <v>34</v>
      </c>
      <c r="C11" s="11">
        <v>4</v>
      </c>
      <c r="D11" s="11">
        <v>8</v>
      </c>
      <c r="E11" s="11">
        <v>9</v>
      </c>
      <c r="F11" s="11">
        <v>2</v>
      </c>
      <c r="G11" s="11">
        <v>35</v>
      </c>
      <c r="H11" s="12">
        <f t="shared" si="0"/>
        <v>58</v>
      </c>
      <c r="I11" s="60" t="str">
        <f t="shared" si="1"/>
        <v>Passed</v>
      </c>
      <c r="J11" s="61" t="str">
        <f t="shared" si="2"/>
        <v>C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0">
        <v>9</v>
      </c>
      <c r="B12" s="11" t="s">
        <v>35</v>
      </c>
      <c r="C12" s="11">
        <v>5</v>
      </c>
      <c r="D12" s="11">
        <v>8</v>
      </c>
      <c r="E12" s="11">
        <v>9</v>
      </c>
      <c r="F12" s="11">
        <v>4</v>
      </c>
      <c r="G12" s="11">
        <v>34</v>
      </c>
      <c r="H12" s="12">
        <f t="shared" si="0"/>
        <v>60</v>
      </c>
      <c r="I12" s="60" t="str">
        <f t="shared" si="1"/>
        <v>Passed</v>
      </c>
      <c r="J12" s="61" t="str">
        <f t="shared" si="2"/>
        <v>B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0">
        <v>10</v>
      </c>
      <c r="B13" s="11" t="s">
        <v>36</v>
      </c>
      <c r="C13" s="11">
        <v>9</v>
      </c>
      <c r="D13" s="11">
        <v>7</v>
      </c>
      <c r="E13" s="11">
        <v>9</v>
      </c>
      <c r="F13" s="11">
        <v>5</v>
      </c>
      <c r="G13" s="11">
        <v>20</v>
      </c>
      <c r="H13" s="12">
        <f t="shared" si="0"/>
        <v>50</v>
      </c>
      <c r="I13" s="60" t="str">
        <f t="shared" si="1"/>
        <v>Passed</v>
      </c>
      <c r="J13" s="61" t="str">
        <f t="shared" si="2"/>
        <v>C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0">
        <v>11</v>
      </c>
      <c r="B14" s="11" t="s">
        <v>37</v>
      </c>
      <c r="C14" s="11">
        <v>6</v>
      </c>
      <c r="D14" s="11">
        <v>6</v>
      </c>
      <c r="E14" s="11">
        <v>7</v>
      </c>
      <c r="F14" s="11">
        <v>5</v>
      </c>
      <c r="G14" s="11">
        <v>25</v>
      </c>
      <c r="H14" s="12">
        <f t="shared" si="0"/>
        <v>49</v>
      </c>
      <c r="I14" s="60" t="str">
        <f t="shared" si="1"/>
        <v>Failed</v>
      </c>
      <c r="J14" s="61" t="str">
        <f t="shared" si="2"/>
        <v>D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0">
        <v>12</v>
      </c>
      <c r="B15" s="11" t="s">
        <v>38</v>
      </c>
      <c r="C15" s="11">
        <v>5</v>
      </c>
      <c r="D15" s="11">
        <v>3</v>
      </c>
      <c r="E15" s="11">
        <v>9</v>
      </c>
      <c r="F15" s="11">
        <v>1</v>
      </c>
      <c r="G15" s="11">
        <v>14</v>
      </c>
      <c r="H15" s="12">
        <f t="shared" si="0"/>
        <v>32</v>
      </c>
      <c r="I15" s="60" t="str">
        <f t="shared" si="1"/>
        <v>Failed</v>
      </c>
      <c r="J15" s="61" t="str">
        <f t="shared" si="2"/>
        <v>E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0">
        <v>13</v>
      </c>
      <c r="B16" s="11" t="s">
        <v>39</v>
      </c>
      <c r="C16" s="11">
        <v>3</v>
      </c>
      <c r="D16" s="11">
        <v>3</v>
      </c>
      <c r="E16" s="11">
        <v>9</v>
      </c>
      <c r="F16" s="11">
        <v>1</v>
      </c>
      <c r="G16" s="11">
        <v>20</v>
      </c>
      <c r="H16" s="12">
        <f t="shared" si="0"/>
        <v>36</v>
      </c>
      <c r="I16" s="60" t="str">
        <f t="shared" si="1"/>
        <v>Failed</v>
      </c>
      <c r="J16" s="61" t="str">
        <f t="shared" si="2"/>
        <v>E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0">
        <v>14</v>
      </c>
      <c r="B17" s="11" t="s">
        <v>40</v>
      </c>
      <c r="C17" s="11">
        <v>8</v>
      </c>
      <c r="D17" s="11">
        <v>4</v>
      </c>
      <c r="E17" s="11">
        <v>9</v>
      </c>
      <c r="F17" s="11">
        <v>8</v>
      </c>
      <c r="G17" s="11">
        <v>10</v>
      </c>
      <c r="H17" s="12">
        <f t="shared" si="0"/>
        <v>39</v>
      </c>
      <c r="I17" s="60" t="str">
        <f t="shared" si="1"/>
        <v>Failed</v>
      </c>
      <c r="J17" s="61" t="str">
        <f t="shared" si="2"/>
        <v>E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/>
    <row r="222" spans="1:26" ht="15.75" customHeight="1" x14ac:dyDescent="0.3"/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F17" sqref="F17"/>
    </sheetView>
  </sheetViews>
  <sheetFormatPr defaultColWidth="14.44140625" defaultRowHeight="15" customHeight="1" x14ac:dyDescent="0.3"/>
  <cols>
    <col min="1" max="1" width="41" customWidth="1"/>
    <col min="2" max="2" width="41.44140625" customWidth="1"/>
    <col min="3" max="3" width="8.6640625" customWidth="1"/>
    <col min="4" max="4" width="11" customWidth="1"/>
    <col min="5" max="5" width="10.33203125" customWidth="1"/>
    <col min="6" max="6" width="19" customWidth="1"/>
  </cols>
  <sheetData>
    <row r="1" spans="1:6" ht="14.25" customHeight="1" x14ac:dyDescent="0.3"/>
    <row r="2" spans="1:6" ht="14.25" customHeight="1" x14ac:dyDescent="0.3">
      <c r="A2" s="56" t="s">
        <v>41</v>
      </c>
      <c r="B2" s="57"/>
    </row>
    <row r="3" spans="1:6" ht="14.25" customHeight="1" x14ac:dyDescent="0.3"/>
    <row r="4" spans="1:6" ht="14.25" customHeight="1" x14ac:dyDescent="0.3">
      <c r="A4" s="56" t="s">
        <v>42</v>
      </c>
      <c r="B4" s="57"/>
    </row>
    <row r="5" spans="1:6" ht="14.25" customHeight="1" x14ac:dyDescent="0.3"/>
    <row r="6" spans="1:6" ht="14.25" customHeight="1" x14ac:dyDescent="0.3">
      <c r="A6" s="15" t="s">
        <v>43</v>
      </c>
      <c r="B6" s="16">
        <v>450</v>
      </c>
      <c r="F6" s="17" t="s">
        <v>44</v>
      </c>
    </row>
    <row r="7" spans="1:6" ht="14.25" customHeight="1" x14ac:dyDescent="0.3"/>
    <row r="8" spans="1:6" ht="14.25" customHeight="1" x14ac:dyDescent="0.3">
      <c r="A8" s="18" t="s">
        <v>45</v>
      </c>
      <c r="B8" s="18" t="s">
        <v>46</v>
      </c>
      <c r="C8" s="18" t="s">
        <v>47</v>
      </c>
      <c r="D8" s="18" t="s">
        <v>48</v>
      </c>
      <c r="E8" s="18" t="s">
        <v>49</v>
      </c>
      <c r="F8" s="18" t="s">
        <v>50</v>
      </c>
    </row>
    <row r="9" spans="1:6" ht="14.25" customHeight="1" x14ac:dyDescent="0.3">
      <c r="A9" s="12" t="s">
        <v>51</v>
      </c>
      <c r="B9" s="12" t="s">
        <v>52</v>
      </c>
      <c r="C9" s="12">
        <v>100</v>
      </c>
      <c r="D9" s="19">
        <v>4.5</v>
      </c>
      <c r="E9" s="19">
        <f>C9*D9</f>
        <v>450</v>
      </c>
      <c r="F9" s="12" t="str">
        <f>IF(E9&gt;=$B$6,"Retain","Probation")</f>
        <v>Retain</v>
      </c>
    </row>
    <row r="10" spans="1:6" ht="14.25" customHeight="1" x14ac:dyDescent="0.3">
      <c r="A10" s="12" t="s">
        <v>53</v>
      </c>
      <c r="B10" s="12" t="s">
        <v>54</v>
      </c>
      <c r="C10" s="12">
        <v>75</v>
      </c>
      <c r="D10" s="19">
        <v>13</v>
      </c>
      <c r="E10" s="19">
        <f t="shared" ref="E10:E13" si="0">C10*D10</f>
        <v>975</v>
      </c>
      <c r="F10" s="12" t="str">
        <f t="shared" ref="F10:F13" si="1">IF(E10&gt;=$B$6,"Retain","Probation")</f>
        <v>Retain</v>
      </c>
    </row>
    <row r="11" spans="1:6" ht="14.25" customHeight="1" x14ac:dyDescent="0.3">
      <c r="A11" s="12" t="s">
        <v>55</v>
      </c>
      <c r="B11" s="12" t="s">
        <v>56</v>
      </c>
      <c r="C11" s="12">
        <v>13</v>
      </c>
      <c r="D11" s="19">
        <v>25</v>
      </c>
      <c r="E11" s="19">
        <f t="shared" si="0"/>
        <v>325</v>
      </c>
      <c r="F11" s="63" t="str">
        <f>IF(E11&gt;=$B$6,"Retain","Probation")</f>
        <v>Probation</v>
      </c>
    </row>
    <row r="12" spans="1:6" ht="14.25" customHeight="1" x14ac:dyDescent="0.3">
      <c r="A12" s="12" t="s">
        <v>57</v>
      </c>
      <c r="B12" s="12" t="s">
        <v>58</v>
      </c>
      <c r="C12" s="12">
        <v>200</v>
      </c>
      <c r="D12" s="19">
        <v>0.75</v>
      </c>
      <c r="E12" s="19">
        <f t="shared" si="0"/>
        <v>150</v>
      </c>
      <c r="F12" s="63" t="str">
        <f t="shared" si="1"/>
        <v>Probation</v>
      </c>
    </row>
    <row r="13" spans="1:6" ht="14.25" customHeight="1" x14ac:dyDescent="0.3">
      <c r="A13" s="12" t="s">
        <v>59</v>
      </c>
      <c r="B13" s="12" t="s">
        <v>60</v>
      </c>
      <c r="C13" s="12">
        <v>11</v>
      </c>
      <c r="D13" s="19">
        <v>55</v>
      </c>
      <c r="E13" s="19">
        <f t="shared" si="0"/>
        <v>605</v>
      </c>
      <c r="F13" s="12" t="str">
        <f t="shared" si="1"/>
        <v>Retain</v>
      </c>
    </row>
    <row r="14" spans="1:6" ht="14.25" customHeight="1" x14ac:dyDescent="0.3"/>
    <row r="15" spans="1:6" ht="14.25" customHeight="1" x14ac:dyDescent="0.3"/>
    <row r="16" spans="1:6" ht="14.25" customHeight="1" x14ac:dyDescent="0.3"/>
    <row r="17" spans="1:6" ht="14.25" customHeight="1" x14ac:dyDescent="0.3">
      <c r="A17" s="14" t="s">
        <v>61</v>
      </c>
    </row>
    <row r="18" spans="1:6" ht="14.25" customHeight="1" x14ac:dyDescent="0.3"/>
    <row r="19" spans="1:6" ht="14.25" customHeight="1" x14ac:dyDescent="0.3">
      <c r="A19" s="56" t="s">
        <v>62</v>
      </c>
      <c r="B19" s="57"/>
      <c r="C19" s="57"/>
    </row>
    <row r="20" spans="1:6" ht="14.25" customHeight="1" x14ac:dyDescent="0.3"/>
    <row r="21" spans="1:6" ht="14.25" customHeight="1" x14ac:dyDescent="0.3">
      <c r="A21" s="20" t="s">
        <v>45</v>
      </c>
      <c r="B21" s="20" t="s">
        <v>46</v>
      </c>
      <c r="C21" s="20" t="s">
        <v>47</v>
      </c>
      <c r="D21" s="20" t="s">
        <v>48</v>
      </c>
      <c r="E21" s="20" t="s">
        <v>49</v>
      </c>
      <c r="F21" s="20" t="s">
        <v>50</v>
      </c>
    </row>
    <row r="22" spans="1:6" ht="14.25" customHeight="1" x14ac:dyDescent="0.3">
      <c r="A22" s="21" t="s">
        <v>51</v>
      </c>
      <c r="B22" s="21" t="s">
        <v>52</v>
      </c>
      <c r="C22" s="21">
        <v>100</v>
      </c>
      <c r="D22" s="22">
        <v>4.5</v>
      </c>
      <c r="E22" s="22">
        <v>450</v>
      </c>
      <c r="F22" s="21">
        <f>IF(E22&gt;=$B$6, C22, "")</f>
        <v>100</v>
      </c>
    </row>
    <row r="23" spans="1:6" ht="14.25" customHeight="1" x14ac:dyDescent="0.3">
      <c r="A23" s="21" t="s">
        <v>53</v>
      </c>
      <c r="B23" s="21" t="s">
        <v>54</v>
      </c>
      <c r="C23" s="21">
        <v>75</v>
      </c>
      <c r="D23" s="22">
        <v>13</v>
      </c>
      <c r="E23" s="22">
        <v>975</v>
      </c>
      <c r="F23" s="21">
        <f t="shared" ref="F23:F26" si="2">IF(E23&gt;=$B$6, C23, "")</f>
        <v>75</v>
      </c>
    </row>
    <row r="24" spans="1:6" ht="14.25" customHeight="1" x14ac:dyDescent="0.3">
      <c r="A24" s="21" t="s">
        <v>55</v>
      </c>
      <c r="B24" s="21" t="s">
        <v>56</v>
      </c>
      <c r="C24" s="21">
        <v>13</v>
      </c>
      <c r="D24" s="22">
        <v>25</v>
      </c>
      <c r="E24" s="22">
        <v>325</v>
      </c>
      <c r="F24" s="21" t="str">
        <f t="shared" si="2"/>
        <v/>
      </c>
    </row>
    <row r="25" spans="1:6" ht="14.25" customHeight="1" x14ac:dyDescent="0.3">
      <c r="A25" s="21" t="s">
        <v>57</v>
      </c>
      <c r="B25" s="21" t="s">
        <v>58</v>
      </c>
      <c r="C25" s="21">
        <v>200</v>
      </c>
      <c r="D25" s="22">
        <v>0.75</v>
      </c>
      <c r="E25" s="22">
        <v>150</v>
      </c>
      <c r="F25" s="21" t="str">
        <f t="shared" si="2"/>
        <v/>
      </c>
    </row>
    <row r="26" spans="1:6" ht="14.25" customHeight="1" x14ac:dyDescent="0.3">
      <c r="A26" s="21" t="s">
        <v>59</v>
      </c>
      <c r="B26" s="21" t="s">
        <v>60</v>
      </c>
      <c r="C26" s="21">
        <v>11</v>
      </c>
      <c r="D26" s="22">
        <v>55</v>
      </c>
      <c r="E26" s="22">
        <v>605</v>
      </c>
      <c r="F26" s="21">
        <f t="shared" si="2"/>
        <v>11</v>
      </c>
    </row>
    <row r="27" spans="1:6" ht="14.25" customHeight="1" x14ac:dyDescent="0.3"/>
    <row r="28" spans="1:6" ht="14.25" customHeight="1" x14ac:dyDescent="0.3"/>
    <row r="29" spans="1:6" ht="14.25" customHeight="1" x14ac:dyDescent="0.3"/>
    <row r="30" spans="1:6" ht="14.25" customHeight="1" x14ac:dyDescent="0.3"/>
    <row r="31" spans="1:6" ht="14.25" customHeight="1" x14ac:dyDescent="0.3"/>
    <row r="32" spans="1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A2:B2"/>
    <mergeCell ref="A4:B4"/>
    <mergeCell ref="A19:C19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topLeftCell="A8" workbookViewId="0">
      <selection activeCell="H27" sqref="H27"/>
    </sheetView>
  </sheetViews>
  <sheetFormatPr defaultColWidth="14.44140625" defaultRowHeight="15" customHeight="1" x14ac:dyDescent="0.3"/>
  <cols>
    <col min="1" max="1" width="32" customWidth="1"/>
    <col min="2" max="2" width="29.6640625" customWidth="1"/>
    <col min="3" max="3" width="7.5546875" customWidth="1"/>
    <col min="4" max="4" width="9.5546875" customWidth="1"/>
    <col min="5" max="5" width="8.6640625" customWidth="1"/>
    <col min="6" max="6" width="11" customWidth="1"/>
    <col min="7" max="8" width="8.6640625" customWidth="1"/>
  </cols>
  <sheetData>
    <row r="1" spans="1:8" ht="14.25" customHeight="1" x14ac:dyDescent="0.3"/>
    <row r="2" spans="1:8" ht="14.25" customHeight="1" x14ac:dyDescent="0.3">
      <c r="A2" s="23" t="s">
        <v>63</v>
      </c>
      <c r="D2" s="17"/>
      <c r="H2" s="17" t="s">
        <v>64</v>
      </c>
    </row>
    <row r="3" spans="1:8" ht="14.25" customHeight="1" x14ac:dyDescent="0.3">
      <c r="D3" s="17"/>
      <c r="H3" s="17" t="s">
        <v>65</v>
      </c>
    </row>
    <row r="4" spans="1:8" ht="14.25" customHeight="1" x14ac:dyDescent="0.3">
      <c r="A4" s="23" t="s">
        <v>66</v>
      </c>
    </row>
    <row r="5" spans="1:8" ht="14.25" customHeight="1" x14ac:dyDescent="0.3">
      <c r="D5" s="17"/>
    </row>
    <row r="6" spans="1:8" ht="14.25" customHeight="1" x14ac:dyDescent="0.3">
      <c r="A6" s="24" t="s">
        <v>67</v>
      </c>
      <c r="B6" s="25">
        <v>4</v>
      </c>
      <c r="D6" s="17"/>
    </row>
    <row r="7" spans="1:8" ht="14.25" customHeight="1" x14ac:dyDescent="0.3">
      <c r="A7" s="24"/>
      <c r="B7" s="12"/>
    </row>
    <row r="8" spans="1:8" ht="14.25" customHeight="1" x14ac:dyDescent="0.3">
      <c r="A8" s="24" t="s">
        <v>43</v>
      </c>
      <c r="B8" s="25">
        <v>605</v>
      </c>
      <c r="F8" s="23" t="s">
        <v>68</v>
      </c>
    </row>
    <row r="9" spans="1:8" ht="14.25" customHeight="1" x14ac:dyDescent="0.3"/>
    <row r="10" spans="1:8" ht="14.25" customHeight="1" x14ac:dyDescent="0.3">
      <c r="A10" s="26" t="s">
        <v>45</v>
      </c>
      <c r="B10" s="26" t="s">
        <v>46</v>
      </c>
      <c r="C10" s="26" t="s">
        <v>47</v>
      </c>
      <c r="D10" s="26" t="s">
        <v>48</v>
      </c>
      <c r="E10" s="26" t="s">
        <v>49</v>
      </c>
      <c r="F10" s="26" t="s">
        <v>50</v>
      </c>
    </row>
    <row r="11" spans="1:8" ht="14.25" customHeight="1" x14ac:dyDescent="0.3">
      <c r="A11" s="12" t="s">
        <v>51</v>
      </c>
      <c r="B11" s="12" t="s">
        <v>52</v>
      </c>
      <c r="C11" s="12">
        <v>100</v>
      </c>
      <c r="D11" s="12">
        <v>4.5</v>
      </c>
      <c r="E11" s="12">
        <v>450</v>
      </c>
      <c r="F11" s="63" t="str">
        <f>IF(AND(D11&gt;=$B$6,E11&gt;=$B$8),"Retain","Probation")</f>
        <v>Probation</v>
      </c>
    </row>
    <row r="12" spans="1:8" ht="14.25" customHeight="1" x14ac:dyDescent="0.3">
      <c r="A12" s="12" t="s">
        <v>53</v>
      </c>
      <c r="B12" s="12" t="s">
        <v>54</v>
      </c>
      <c r="C12" s="12">
        <v>75</v>
      </c>
      <c r="D12" s="12">
        <v>13</v>
      </c>
      <c r="E12" s="12">
        <v>975</v>
      </c>
      <c r="F12" s="12" t="str">
        <f t="shared" ref="F12:F15" si="0">IF(AND(D12&gt;=$B$6,E12&gt;=$B$8),"Retain","Probation")</f>
        <v>Retain</v>
      </c>
    </row>
    <row r="13" spans="1:8" ht="14.25" customHeight="1" x14ac:dyDescent="0.3">
      <c r="A13" s="12" t="s">
        <v>55</v>
      </c>
      <c r="B13" s="12" t="s">
        <v>56</v>
      </c>
      <c r="C13" s="12">
        <v>13</v>
      </c>
      <c r="D13" s="12">
        <v>25</v>
      </c>
      <c r="E13" s="12">
        <v>325</v>
      </c>
      <c r="F13" s="63" t="str">
        <f t="shared" si="0"/>
        <v>Probation</v>
      </c>
    </row>
    <row r="14" spans="1:8" ht="14.25" customHeight="1" x14ac:dyDescent="0.3">
      <c r="A14" s="12" t="s">
        <v>57</v>
      </c>
      <c r="B14" s="12" t="s">
        <v>58</v>
      </c>
      <c r="C14" s="12">
        <v>200</v>
      </c>
      <c r="D14" s="12">
        <v>0.75</v>
      </c>
      <c r="E14" s="12">
        <v>150</v>
      </c>
      <c r="F14" s="63" t="str">
        <f t="shared" si="0"/>
        <v>Probation</v>
      </c>
    </row>
    <row r="15" spans="1:8" ht="14.25" customHeight="1" x14ac:dyDescent="0.3">
      <c r="A15" s="12" t="s">
        <v>59</v>
      </c>
      <c r="B15" s="12" t="s">
        <v>60</v>
      </c>
      <c r="C15" s="12">
        <v>11</v>
      </c>
      <c r="D15" s="12">
        <v>55</v>
      </c>
      <c r="E15" s="12">
        <v>605</v>
      </c>
      <c r="F15" s="12" t="str">
        <f t="shared" si="0"/>
        <v>Retain</v>
      </c>
    </row>
    <row r="16" spans="1:8" ht="14.25" customHeight="1" x14ac:dyDescent="0.3"/>
    <row r="17" spans="1:6" ht="14.25" customHeight="1" x14ac:dyDescent="0.3">
      <c r="A17" s="23" t="s">
        <v>69</v>
      </c>
    </row>
    <row r="18" spans="1:6" ht="14.25" customHeight="1" x14ac:dyDescent="0.3"/>
    <row r="19" spans="1:6" ht="14.25" customHeight="1" x14ac:dyDescent="0.3">
      <c r="A19" s="23" t="s">
        <v>70</v>
      </c>
    </row>
    <row r="20" spans="1:6" ht="14.25" customHeight="1" x14ac:dyDescent="0.3"/>
    <row r="21" spans="1:6" ht="14.25" customHeight="1" x14ac:dyDescent="0.3">
      <c r="A21" s="28" t="s">
        <v>67</v>
      </c>
      <c r="B21" s="29">
        <v>10</v>
      </c>
    </row>
    <row r="22" spans="1:6" ht="14.25" customHeight="1" x14ac:dyDescent="0.3"/>
    <row r="23" spans="1:6" ht="14.25" customHeight="1" x14ac:dyDescent="0.3">
      <c r="A23" s="28" t="s">
        <v>71</v>
      </c>
      <c r="B23" s="29">
        <v>50</v>
      </c>
    </row>
    <row r="24" spans="1:6" ht="14.25" customHeight="1" x14ac:dyDescent="0.3"/>
    <row r="25" spans="1:6" ht="14.25" customHeight="1" x14ac:dyDescent="0.3">
      <c r="A25" s="26" t="s">
        <v>45</v>
      </c>
      <c r="B25" s="26" t="s">
        <v>46</v>
      </c>
      <c r="C25" s="26" t="s">
        <v>47</v>
      </c>
      <c r="D25" s="26" t="s">
        <v>48</v>
      </c>
      <c r="E25" s="26" t="s">
        <v>49</v>
      </c>
      <c r="F25" s="26" t="s">
        <v>50</v>
      </c>
    </row>
    <row r="26" spans="1:6" ht="14.25" customHeight="1" x14ac:dyDescent="0.3">
      <c r="A26" s="12" t="s">
        <v>51</v>
      </c>
      <c r="B26" s="12" t="s">
        <v>52</v>
      </c>
      <c r="C26" s="12">
        <v>100</v>
      </c>
      <c r="D26" s="12">
        <v>4.5</v>
      </c>
      <c r="E26" s="12">
        <v>450</v>
      </c>
      <c r="F26" s="12" t="str">
        <f>IF(AND(C26&gt;=$B$23,D26&gt;=$B$21),A26,"")</f>
        <v/>
      </c>
    </row>
    <row r="27" spans="1:6" ht="14.25" customHeight="1" x14ac:dyDescent="0.3">
      <c r="A27" s="12" t="s">
        <v>53</v>
      </c>
      <c r="B27" s="12" t="s">
        <v>54</v>
      </c>
      <c r="C27" s="12">
        <v>75</v>
      </c>
      <c r="D27" s="12">
        <v>13</v>
      </c>
      <c r="E27" s="12">
        <v>975</v>
      </c>
      <c r="F27" s="12" t="str">
        <f t="shared" ref="F27:F30" si="1">IF(AND(C27&gt;=$B$23,D27&gt;=$B$21),A27,"")</f>
        <v>South Asia</v>
      </c>
    </row>
    <row r="28" spans="1:6" ht="14.25" customHeight="1" x14ac:dyDescent="0.3">
      <c r="A28" s="12" t="s">
        <v>55</v>
      </c>
      <c r="B28" s="12" t="s">
        <v>56</v>
      </c>
      <c r="C28" s="12">
        <v>13</v>
      </c>
      <c r="D28" s="12">
        <v>25</v>
      </c>
      <c r="E28" s="12">
        <v>325</v>
      </c>
      <c r="F28" s="12" t="str">
        <f t="shared" si="1"/>
        <v/>
      </c>
    </row>
    <row r="29" spans="1:6" ht="14.25" customHeight="1" x14ac:dyDescent="0.3">
      <c r="A29" s="12" t="s">
        <v>57</v>
      </c>
      <c r="B29" s="12" t="s">
        <v>58</v>
      </c>
      <c r="C29" s="12">
        <v>200</v>
      </c>
      <c r="D29" s="12">
        <v>0.75</v>
      </c>
      <c r="E29" s="12">
        <v>150</v>
      </c>
      <c r="F29" s="12" t="str">
        <f t="shared" si="1"/>
        <v/>
      </c>
    </row>
    <row r="30" spans="1:6" ht="14.25" customHeight="1" x14ac:dyDescent="0.3">
      <c r="A30" s="12" t="s">
        <v>59</v>
      </c>
      <c r="B30" s="12" t="s">
        <v>60</v>
      </c>
      <c r="C30" s="12">
        <v>11</v>
      </c>
      <c r="D30" s="12">
        <v>55</v>
      </c>
      <c r="E30" s="12">
        <v>605</v>
      </c>
      <c r="F30" s="12" t="str">
        <f t="shared" si="1"/>
        <v/>
      </c>
    </row>
    <row r="31" spans="1:6" ht="14.25" customHeight="1" x14ac:dyDescent="0.3"/>
    <row r="32" spans="1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>
      <selection activeCell="I10" sqref="I10"/>
    </sheetView>
  </sheetViews>
  <sheetFormatPr defaultColWidth="14.44140625" defaultRowHeight="15" customHeight="1" x14ac:dyDescent="0.3"/>
  <cols>
    <col min="1" max="1" width="23.6640625" customWidth="1"/>
    <col min="2" max="2" width="21.5546875" customWidth="1"/>
    <col min="3" max="3" width="18.44140625" customWidth="1"/>
    <col min="4" max="4" width="8.6640625" customWidth="1"/>
    <col min="5" max="5" width="12.109375" customWidth="1"/>
    <col min="6" max="6" width="20.33203125" customWidth="1"/>
    <col min="7" max="8" width="8.6640625" customWidth="1"/>
  </cols>
  <sheetData>
    <row r="1" spans="1:8" ht="14.25" customHeight="1" x14ac:dyDescent="0.3">
      <c r="A1" s="23" t="s">
        <v>72</v>
      </c>
      <c r="G1" s="17"/>
    </row>
    <row r="2" spans="1:8" ht="14.25" customHeight="1" x14ac:dyDescent="0.3">
      <c r="G2" s="17"/>
      <c r="H2" s="23" t="s">
        <v>73</v>
      </c>
    </row>
    <row r="3" spans="1:8" ht="14.25" customHeight="1" x14ac:dyDescent="0.3">
      <c r="A3" s="23" t="s">
        <v>74</v>
      </c>
      <c r="E3" s="12" t="s">
        <v>75</v>
      </c>
      <c r="F3" s="27" t="s">
        <v>76</v>
      </c>
      <c r="H3" s="23" t="s">
        <v>77</v>
      </c>
    </row>
    <row r="4" spans="1:8" ht="14.25" customHeight="1" x14ac:dyDescent="0.3"/>
    <row r="5" spans="1:8" ht="14.25" customHeight="1" x14ac:dyDescent="0.3">
      <c r="A5" s="30" t="s">
        <v>75</v>
      </c>
      <c r="B5" s="30" t="s">
        <v>78</v>
      </c>
      <c r="C5" s="30" t="s">
        <v>79</v>
      </c>
      <c r="D5" s="30" t="s">
        <v>49</v>
      </c>
      <c r="E5" s="30" t="s">
        <v>80</v>
      </c>
      <c r="F5" s="30" t="s">
        <v>50</v>
      </c>
    </row>
    <row r="6" spans="1:8" ht="14.25" customHeight="1" x14ac:dyDescent="0.3">
      <c r="A6" s="31" t="s">
        <v>81</v>
      </c>
      <c r="B6" s="12" t="s">
        <v>82</v>
      </c>
      <c r="C6" s="12" t="s">
        <v>83</v>
      </c>
      <c r="D6" s="12">
        <v>1000</v>
      </c>
      <c r="E6" s="12" t="s">
        <v>84</v>
      </c>
      <c r="F6" s="12" t="str">
        <f>IF(A6&lt;&gt;$F$3,B6,0)</f>
        <v>The Distribution Group</v>
      </c>
    </row>
    <row r="7" spans="1:8" ht="14.25" customHeight="1" x14ac:dyDescent="0.3">
      <c r="A7" s="31" t="s">
        <v>76</v>
      </c>
      <c r="B7" s="12" t="s">
        <v>85</v>
      </c>
      <c r="C7" s="12" t="s">
        <v>86</v>
      </c>
      <c r="D7" s="12">
        <v>2500</v>
      </c>
      <c r="E7" s="12" t="s">
        <v>87</v>
      </c>
      <c r="F7" s="12">
        <f t="shared" ref="F7:F10" si="0">IF(A7&lt;&gt;$F$3,B7,0)</f>
        <v>0</v>
      </c>
    </row>
    <row r="8" spans="1:8" ht="14.25" customHeight="1" x14ac:dyDescent="0.3">
      <c r="A8" s="31" t="s">
        <v>76</v>
      </c>
      <c r="B8" s="12" t="s">
        <v>88</v>
      </c>
      <c r="C8" s="12" t="s">
        <v>89</v>
      </c>
      <c r="D8" s="12">
        <v>750</v>
      </c>
      <c r="E8" s="12" t="s">
        <v>90</v>
      </c>
      <c r="F8" s="12">
        <f t="shared" si="0"/>
        <v>0</v>
      </c>
    </row>
    <row r="9" spans="1:8" ht="14.25" customHeight="1" x14ac:dyDescent="0.3">
      <c r="A9" s="31" t="s">
        <v>91</v>
      </c>
      <c r="B9" s="12" t="s">
        <v>92</v>
      </c>
      <c r="C9" s="12" t="s">
        <v>93</v>
      </c>
      <c r="D9" s="12">
        <v>1152</v>
      </c>
      <c r="E9" s="12" t="s">
        <v>94</v>
      </c>
      <c r="F9" s="12" t="str">
        <f t="shared" si="0"/>
        <v>Freight Away</v>
      </c>
    </row>
    <row r="10" spans="1:8" ht="14.25" customHeight="1" x14ac:dyDescent="0.3">
      <c r="A10" s="31" t="s">
        <v>81</v>
      </c>
      <c r="B10" s="12" t="s">
        <v>95</v>
      </c>
      <c r="C10" s="12" t="s">
        <v>83</v>
      </c>
      <c r="D10" s="12">
        <v>345</v>
      </c>
      <c r="E10" s="12" t="s">
        <v>96</v>
      </c>
      <c r="F10" s="12" t="str">
        <f t="shared" si="0"/>
        <v>Infinity Trucking</v>
      </c>
    </row>
    <row r="11" spans="1:8" ht="14.25" customHeight="1" x14ac:dyDescent="0.3"/>
    <row r="12" spans="1:8" ht="14.25" customHeight="1" x14ac:dyDescent="0.3"/>
    <row r="13" spans="1:8" ht="14.25" customHeight="1" x14ac:dyDescent="0.3">
      <c r="A13" s="23" t="s">
        <v>97</v>
      </c>
    </row>
    <row r="14" spans="1:8" ht="14.25" customHeight="1" x14ac:dyDescent="0.3">
      <c r="E14" s="12" t="s">
        <v>75</v>
      </c>
      <c r="F14" s="12" t="s">
        <v>76</v>
      </c>
    </row>
    <row r="15" spans="1:8" ht="14.25" customHeight="1" x14ac:dyDescent="0.3">
      <c r="A15" s="23" t="s">
        <v>98</v>
      </c>
      <c r="E15" s="12" t="s">
        <v>49</v>
      </c>
      <c r="F15" s="12">
        <v>1000</v>
      </c>
    </row>
    <row r="16" spans="1:8" ht="14.25" customHeight="1" x14ac:dyDescent="0.3"/>
    <row r="17" spans="1:6" ht="14.25" customHeight="1" x14ac:dyDescent="0.3">
      <c r="A17" s="30" t="s">
        <v>75</v>
      </c>
      <c r="B17" s="30" t="s">
        <v>78</v>
      </c>
      <c r="C17" s="30" t="s">
        <v>79</v>
      </c>
      <c r="D17" s="30" t="s">
        <v>49</v>
      </c>
      <c r="E17" s="30" t="s">
        <v>80</v>
      </c>
      <c r="F17" s="30" t="s">
        <v>50</v>
      </c>
    </row>
    <row r="18" spans="1:6" ht="14.25" customHeight="1" x14ac:dyDescent="0.3">
      <c r="A18" s="31" t="s">
        <v>81</v>
      </c>
      <c r="B18" s="12" t="s">
        <v>82</v>
      </c>
      <c r="C18" s="12" t="s">
        <v>83</v>
      </c>
      <c r="D18" s="31">
        <v>1000</v>
      </c>
      <c r="E18" s="12" t="s">
        <v>84</v>
      </c>
      <c r="F18" s="12" t="str">
        <f>IF(OR(A18=$F$14,D18&gt;$F$15),B18,"")</f>
        <v/>
      </c>
    </row>
    <row r="19" spans="1:6" ht="14.25" customHeight="1" x14ac:dyDescent="0.3">
      <c r="A19" s="31" t="s">
        <v>76</v>
      </c>
      <c r="B19" s="12" t="s">
        <v>85</v>
      </c>
      <c r="C19" s="12" t="s">
        <v>86</v>
      </c>
      <c r="D19" s="31">
        <v>2500</v>
      </c>
      <c r="E19" s="12" t="s">
        <v>87</v>
      </c>
      <c r="F19" s="12" t="str">
        <f t="shared" ref="F19:F22" si="1">IF(OR(A19=$F$14,D19&gt;$F$15),B19,"")</f>
        <v>Distributors R Us</v>
      </c>
    </row>
    <row r="20" spans="1:6" ht="14.25" customHeight="1" x14ac:dyDescent="0.3">
      <c r="A20" s="31" t="s">
        <v>76</v>
      </c>
      <c r="B20" s="12" t="s">
        <v>88</v>
      </c>
      <c r="C20" s="12" t="s">
        <v>89</v>
      </c>
      <c r="D20" s="31">
        <v>750</v>
      </c>
      <c r="E20" s="12" t="s">
        <v>90</v>
      </c>
      <c r="F20" s="12" t="str">
        <f t="shared" si="1"/>
        <v>Discount Distribution</v>
      </c>
    </row>
    <row r="21" spans="1:6" ht="14.25" customHeight="1" x14ac:dyDescent="0.3">
      <c r="A21" s="31" t="s">
        <v>91</v>
      </c>
      <c r="B21" s="12" t="s">
        <v>92</v>
      </c>
      <c r="C21" s="12" t="s">
        <v>93</v>
      </c>
      <c r="D21" s="31">
        <v>1152</v>
      </c>
      <c r="E21" s="12" t="s">
        <v>94</v>
      </c>
      <c r="F21" s="12" t="str">
        <f t="shared" si="1"/>
        <v>Freight Away</v>
      </c>
    </row>
    <row r="22" spans="1:6" ht="14.25" customHeight="1" x14ac:dyDescent="0.3">
      <c r="A22" s="31" t="s">
        <v>81</v>
      </c>
      <c r="B22" s="12" t="s">
        <v>95</v>
      </c>
      <c r="C22" s="12" t="s">
        <v>83</v>
      </c>
      <c r="D22" s="31">
        <v>345</v>
      </c>
      <c r="E22" s="12" t="s">
        <v>96</v>
      </c>
      <c r="F22" s="12" t="str">
        <f t="shared" si="1"/>
        <v/>
      </c>
    </row>
    <row r="23" spans="1:6" ht="14.25" customHeight="1" x14ac:dyDescent="0.3"/>
    <row r="24" spans="1:6" ht="14.25" customHeight="1" x14ac:dyDescent="0.3"/>
    <row r="25" spans="1:6" ht="14.25" customHeight="1" x14ac:dyDescent="0.3"/>
    <row r="26" spans="1:6" ht="14.25" customHeight="1" x14ac:dyDescent="0.3"/>
    <row r="27" spans="1:6" ht="14.25" customHeight="1" x14ac:dyDescent="0.3"/>
    <row r="28" spans="1:6" ht="14.25" customHeight="1" x14ac:dyDescent="0.3"/>
    <row r="29" spans="1:6" ht="14.25" customHeight="1" x14ac:dyDescent="0.3"/>
    <row r="30" spans="1:6" ht="14.25" customHeight="1" x14ac:dyDescent="0.3"/>
    <row r="31" spans="1:6" ht="14.25" customHeight="1" x14ac:dyDescent="0.3"/>
    <row r="32" spans="1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C1" sqref="C1"/>
    </sheetView>
  </sheetViews>
  <sheetFormatPr defaultColWidth="14.44140625" defaultRowHeight="15" customHeight="1" x14ac:dyDescent="0.3"/>
  <cols>
    <col min="1" max="1" width="15" customWidth="1"/>
    <col min="2" max="2" width="19.6640625" customWidth="1"/>
    <col min="3" max="3" width="34" customWidth="1"/>
    <col min="4" max="4" width="15" customWidth="1"/>
    <col min="5" max="5" width="29.33203125" customWidth="1"/>
    <col min="6" max="6" width="15.44140625" customWidth="1"/>
    <col min="7" max="7" width="11.5546875" customWidth="1"/>
    <col min="8" max="8" width="13.33203125" customWidth="1"/>
    <col min="9" max="9" width="10.6640625" customWidth="1"/>
    <col min="10" max="10" width="11.6640625" customWidth="1"/>
    <col min="11" max="11" width="11" customWidth="1"/>
    <col min="12" max="26" width="8.6640625" customWidth="1"/>
  </cols>
  <sheetData>
    <row r="1" spans="1:26" ht="14.25" customHeight="1" x14ac:dyDescent="0.3">
      <c r="A1" s="23" t="s">
        <v>99</v>
      </c>
      <c r="B1" s="23" t="s">
        <v>100</v>
      </c>
      <c r="C1" s="23" t="s">
        <v>80</v>
      </c>
      <c r="D1" s="23" t="s">
        <v>101</v>
      </c>
      <c r="E1" s="23" t="s">
        <v>46</v>
      </c>
      <c r="F1" s="23" t="s">
        <v>75</v>
      </c>
      <c r="G1" s="23" t="s">
        <v>102</v>
      </c>
      <c r="H1" s="23" t="s">
        <v>103</v>
      </c>
      <c r="I1" s="23" t="s">
        <v>104</v>
      </c>
      <c r="J1" s="23" t="s">
        <v>48</v>
      </c>
      <c r="K1" s="23" t="s">
        <v>49</v>
      </c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4.25" customHeight="1" x14ac:dyDescent="0.3">
      <c r="A2" s="23">
        <v>23345</v>
      </c>
      <c r="B2" s="23" t="s">
        <v>105</v>
      </c>
      <c r="C2" s="23" t="s">
        <v>90</v>
      </c>
      <c r="D2" s="23" t="s">
        <v>106</v>
      </c>
      <c r="E2" s="23" t="s">
        <v>56</v>
      </c>
      <c r="F2" s="23" t="s">
        <v>76</v>
      </c>
      <c r="G2" s="23">
        <v>41150</v>
      </c>
      <c r="H2" s="23">
        <v>8</v>
      </c>
      <c r="I2" s="23">
        <v>208</v>
      </c>
      <c r="J2" s="23">
        <v>14.5</v>
      </c>
      <c r="K2" s="23">
        <v>3016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4.25" customHeight="1" x14ac:dyDescent="0.3">
      <c r="A3" s="23">
        <v>23278</v>
      </c>
      <c r="B3" s="23" t="s">
        <v>107</v>
      </c>
      <c r="C3" s="23" t="s">
        <v>108</v>
      </c>
      <c r="D3" s="23" t="s">
        <v>106</v>
      </c>
      <c r="E3" s="23" t="s">
        <v>56</v>
      </c>
      <c r="F3" s="23" t="s">
        <v>91</v>
      </c>
      <c r="G3" s="23">
        <v>41145</v>
      </c>
      <c r="H3" s="23">
        <v>8</v>
      </c>
      <c r="I3" s="23">
        <v>197</v>
      </c>
      <c r="J3" s="23">
        <v>14.5</v>
      </c>
      <c r="K3" s="23">
        <v>2856.5</v>
      </c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4.25" customHeight="1" x14ac:dyDescent="0.3">
      <c r="A4" s="23">
        <v>23303</v>
      </c>
      <c r="B4" s="23" t="s">
        <v>109</v>
      </c>
      <c r="C4" s="23" t="s">
        <v>110</v>
      </c>
      <c r="D4" s="23" t="s">
        <v>106</v>
      </c>
      <c r="E4" s="23" t="s">
        <v>56</v>
      </c>
      <c r="F4" s="23" t="s">
        <v>81</v>
      </c>
      <c r="G4" s="23">
        <v>41138</v>
      </c>
      <c r="H4" s="23">
        <v>8</v>
      </c>
      <c r="I4" s="23">
        <v>176</v>
      </c>
      <c r="J4" s="23">
        <v>14.5</v>
      </c>
      <c r="K4" s="23">
        <v>2552</v>
      </c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4.25" customHeight="1" x14ac:dyDescent="0.3">
      <c r="A5" s="23">
        <v>23353</v>
      </c>
      <c r="B5" s="23" t="s">
        <v>111</v>
      </c>
      <c r="C5" s="23" t="s">
        <v>87</v>
      </c>
      <c r="D5" s="23" t="s">
        <v>106</v>
      </c>
      <c r="E5" s="23" t="s">
        <v>56</v>
      </c>
      <c r="F5" s="23" t="s">
        <v>91</v>
      </c>
      <c r="G5" s="23">
        <v>41070</v>
      </c>
      <c r="H5" s="23">
        <v>6</v>
      </c>
      <c r="I5" s="23">
        <v>168</v>
      </c>
      <c r="J5" s="23">
        <v>14.5</v>
      </c>
      <c r="K5" s="23">
        <v>2436</v>
      </c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4.25" customHeight="1" x14ac:dyDescent="0.3">
      <c r="A6" s="23">
        <v>23289</v>
      </c>
      <c r="B6" s="23" t="s">
        <v>112</v>
      </c>
      <c r="C6" s="23" t="s">
        <v>113</v>
      </c>
      <c r="D6" s="23" t="s">
        <v>106</v>
      </c>
      <c r="E6" s="23" t="s">
        <v>56</v>
      </c>
      <c r="F6" s="23" t="s">
        <v>81</v>
      </c>
      <c r="G6" s="23">
        <v>41123</v>
      </c>
      <c r="H6" s="23">
        <v>8</v>
      </c>
      <c r="I6" s="23">
        <v>166</v>
      </c>
      <c r="J6" s="23">
        <v>14.5</v>
      </c>
      <c r="K6" s="23">
        <v>2407</v>
      </c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4.25" customHeight="1" x14ac:dyDescent="0.3">
      <c r="A7" s="23">
        <v>23378</v>
      </c>
      <c r="B7" s="23" t="s">
        <v>114</v>
      </c>
      <c r="C7" s="23" t="s">
        <v>115</v>
      </c>
      <c r="D7" s="23" t="s">
        <v>106</v>
      </c>
      <c r="E7" s="23" t="s">
        <v>56</v>
      </c>
      <c r="F7" s="23" t="s">
        <v>76</v>
      </c>
      <c r="G7" s="23">
        <v>41078</v>
      </c>
      <c r="H7" s="23">
        <v>6</v>
      </c>
      <c r="I7" s="23">
        <v>157</v>
      </c>
      <c r="J7" s="23">
        <v>14.5</v>
      </c>
      <c r="K7" s="23">
        <v>2276.5</v>
      </c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4.25" customHeight="1" x14ac:dyDescent="0.3">
      <c r="A8" s="23">
        <v>23283</v>
      </c>
      <c r="B8" s="23" t="s">
        <v>116</v>
      </c>
      <c r="C8" s="23" t="s">
        <v>117</v>
      </c>
      <c r="D8" s="23" t="s">
        <v>106</v>
      </c>
      <c r="E8" s="23" t="s">
        <v>56</v>
      </c>
      <c r="F8" s="23" t="s">
        <v>76</v>
      </c>
      <c r="G8" s="23">
        <v>41084</v>
      </c>
      <c r="H8" s="23">
        <v>6</v>
      </c>
      <c r="I8" s="23">
        <v>142</v>
      </c>
      <c r="J8" s="23">
        <v>14.5</v>
      </c>
      <c r="K8" s="23">
        <v>2059</v>
      </c>
      <c r="L8" s="23"/>
      <c r="M8" s="17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4.25" customHeight="1" x14ac:dyDescent="0.3">
      <c r="A9" s="23">
        <v>23324</v>
      </c>
      <c r="B9" s="23" t="s">
        <v>118</v>
      </c>
      <c r="C9" s="23" t="s">
        <v>119</v>
      </c>
      <c r="D9" s="23" t="s">
        <v>120</v>
      </c>
      <c r="E9" s="23" t="s">
        <v>52</v>
      </c>
      <c r="F9" s="23" t="s">
        <v>81</v>
      </c>
      <c r="G9" s="23">
        <v>41134</v>
      </c>
      <c r="H9" s="23">
        <v>8</v>
      </c>
      <c r="I9" s="23">
        <v>193</v>
      </c>
      <c r="J9" s="23">
        <v>9.99</v>
      </c>
      <c r="K9" s="23">
        <v>1928.07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4.25" customHeight="1" x14ac:dyDescent="0.3">
      <c r="A10" s="23">
        <v>23264</v>
      </c>
      <c r="B10" s="23" t="s">
        <v>121</v>
      </c>
      <c r="C10" s="23" t="s">
        <v>122</v>
      </c>
      <c r="D10" s="23" t="s">
        <v>123</v>
      </c>
      <c r="E10" s="23" t="s">
        <v>58</v>
      </c>
      <c r="F10" s="23" t="s">
        <v>76</v>
      </c>
      <c r="G10" s="23">
        <v>41139</v>
      </c>
      <c r="H10" s="23">
        <v>8</v>
      </c>
      <c r="I10" s="23">
        <v>205</v>
      </c>
      <c r="J10" s="23">
        <v>9</v>
      </c>
      <c r="K10" s="23">
        <v>1845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4.25" customHeight="1" x14ac:dyDescent="0.3">
      <c r="A11" s="23">
        <v>23291</v>
      </c>
      <c r="B11" s="23" t="s">
        <v>124</v>
      </c>
      <c r="C11" s="23" t="s">
        <v>125</v>
      </c>
      <c r="D11" s="23" t="s">
        <v>123</v>
      </c>
      <c r="E11" s="23" t="s">
        <v>58</v>
      </c>
      <c r="F11" s="23" t="s">
        <v>81</v>
      </c>
      <c r="G11" s="23">
        <v>41139</v>
      </c>
      <c r="H11" s="23">
        <v>8</v>
      </c>
      <c r="I11" s="23">
        <v>199</v>
      </c>
      <c r="J11" s="23">
        <v>9</v>
      </c>
      <c r="K11" s="23">
        <v>1791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4.25" customHeight="1" x14ac:dyDescent="0.3">
      <c r="A12" s="23">
        <v>23305</v>
      </c>
      <c r="B12" s="23" t="s">
        <v>126</v>
      </c>
      <c r="C12" s="23" t="s">
        <v>127</v>
      </c>
      <c r="D12" s="23" t="s">
        <v>123</v>
      </c>
      <c r="E12" s="23" t="s">
        <v>58</v>
      </c>
      <c r="F12" s="23" t="s">
        <v>76</v>
      </c>
      <c r="G12" s="23">
        <v>41147</v>
      </c>
      <c r="H12" s="23">
        <v>8</v>
      </c>
      <c r="I12" s="23">
        <v>188</v>
      </c>
      <c r="J12" s="23">
        <v>9</v>
      </c>
      <c r="K12" s="23">
        <v>1692</v>
      </c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4.25" customHeight="1" x14ac:dyDescent="0.3">
      <c r="A13" s="23">
        <v>23350</v>
      </c>
      <c r="B13" s="23" t="s">
        <v>128</v>
      </c>
      <c r="C13" s="23" t="s">
        <v>129</v>
      </c>
      <c r="D13" s="23" t="s">
        <v>123</v>
      </c>
      <c r="E13" s="23" t="s">
        <v>58</v>
      </c>
      <c r="F13" s="23" t="s">
        <v>76</v>
      </c>
      <c r="G13" s="23">
        <v>41085</v>
      </c>
      <c r="H13" s="23">
        <v>6</v>
      </c>
      <c r="I13" s="23">
        <v>188</v>
      </c>
      <c r="J13" s="23">
        <v>9</v>
      </c>
      <c r="K13" s="23">
        <v>1692</v>
      </c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4.25" customHeight="1" x14ac:dyDescent="0.3">
      <c r="A14" s="23">
        <v>23300</v>
      </c>
      <c r="B14" s="23" t="s">
        <v>130</v>
      </c>
      <c r="C14" s="23" t="s">
        <v>131</v>
      </c>
      <c r="D14" s="23" t="s">
        <v>120</v>
      </c>
      <c r="E14" s="23" t="s">
        <v>52</v>
      </c>
      <c r="F14" s="23" t="s">
        <v>76</v>
      </c>
      <c r="G14" s="23">
        <v>40915</v>
      </c>
      <c r="H14" s="23">
        <v>1</v>
      </c>
      <c r="I14" s="23">
        <v>167</v>
      </c>
      <c r="J14" s="23">
        <v>9.99</v>
      </c>
      <c r="K14" s="23">
        <v>1668.33</v>
      </c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4.25" customHeight="1" x14ac:dyDescent="0.3">
      <c r="A15" s="23">
        <v>23348</v>
      </c>
      <c r="B15" s="23" t="s">
        <v>132</v>
      </c>
      <c r="C15" s="23" t="s">
        <v>133</v>
      </c>
      <c r="D15" s="23" t="s">
        <v>120</v>
      </c>
      <c r="E15" s="23" t="s">
        <v>52</v>
      </c>
      <c r="F15" s="23" t="s">
        <v>81</v>
      </c>
      <c r="G15" s="23">
        <v>41146</v>
      </c>
      <c r="H15" s="23">
        <v>8</v>
      </c>
      <c r="I15" s="23">
        <v>163</v>
      </c>
      <c r="J15" s="23">
        <v>9.99</v>
      </c>
      <c r="K15" s="23">
        <v>1628.3700000000001</v>
      </c>
      <c r="L15" s="23"/>
      <c r="M15" s="23" t="s">
        <v>370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4.25" customHeight="1" x14ac:dyDescent="0.3">
      <c r="A16" s="23">
        <v>23290</v>
      </c>
      <c r="B16" s="23" t="s">
        <v>134</v>
      </c>
      <c r="C16" s="23" t="s">
        <v>135</v>
      </c>
      <c r="D16" s="23" t="s">
        <v>123</v>
      </c>
      <c r="E16" s="23" t="s">
        <v>58</v>
      </c>
      <c r="F16" s="23" t="s">
        <v>76</v>
      </c>
      <c r="G16" s="23">
        <v>41132</v>
      </c>
      <c r="H16" s="23">
        <v>8</v>
      </c>
      <c r="I16" s="23">
        <v>170</v>
      </c>
      <c r="J16" s="23">
        <v>9</v>
      </c>
      <c r="K16" s="23">
        <v>1530</v>
      </c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4.25" customHeight="1" x14ac:dyDescent="0.3">
      <c r="A17" s="23">
        <v>23328</v>
      </c>
      <c r="B17" s="23" t="s">
        <v>136</v>
      </c>
      <c r="C17" s="23" t="s">
        <v>137</v>
      </c>
      <c r="D17" s="23" t="s">
        <v>106</v>
      </c>
      <c r="E17" s="23" t="s">
        <v>56</v>
      </c>
      <c r="F17" s="23" t="s">
        <v>81</v>
      </c>
      <c r="G17" s="23">
        <v>40923</v>
      </c>
      <c r="H17" s="23">
        <v>1</v>
      </c>
      <c r="I17" s="23">
        <v>102</v>
      </c>
      <c r="J17" s="23">
        <v>14.5</v>
      </c>
      <c r="K17" s="23">
        <v>1479</v>
      </c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4.25" customHeight="1" x14ac:dyDescent="0.3">
      <c r="A18" s="23">
        <v>23294</v>
      </c>
      <c r="B18" s="23" t="s">
        <v>138</v>
      </c>
      <c r="C18" s="23" t="s">
        <v>139</v>
      </c>
      <c r="D18" s="23" t="s">
        <v>123</v>
      </c>
      <c r="E18" s="23" t="s">
        <v>58</v>
      </c>
      <c r="F18" s="23" t="s">
        <v>81</v>
      </c>
      <c r="G18" s="23">
        <v>41082</v>
      </c>
      <c r="H18" s="23">
        <v>6</v>
      </c>
      <c r="I18" s="23">
        <v>160</v>
      </c>
      <c r="J18" s="23">
        <v>9</v>
      </c>
      <c r="K18" s="23">
        <v>1440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4.25" customHeight="1" x14ac:dyDescent="0.3">
      <c r="A19" s="23">
        <v>23371</v>
      </c>
      <c r="B19" s="23" t="s">
        <v>140</v>
      </c>
      <c r="C19" s="23" t="s">
        <v>141</v>
      </c>
      <c r="D19" s="23" t="s">
        <v>142</v>
      </c>
      <c r="E19" s="23" t="s">
        <v>143</v>
      </c>
      <c r="F19" s="23" t="s">
        <v>76</v>
      </c>
      <c r="G19" s="23">
        <v>41136</v>
      </c>
      <c r="H19" s="23">
        <v>8</v>
      </c>
      <c r="I19" s="23">
        <v>204</v>
      </c>
      <c r="J19" s="23">
        <v>6.99</v>
      </c>
      <c r="K19" s="23">
        <v>1425.96</v>
      </c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4.25" customHeight="1" x14ac:dyDescent="0.3">
      <c r="A20" s="23">
        <v>23288</v>
      </c>
      <c r="B20" s="23" t="s">
        <v>144</v>
      </c>
      <c r="C20" s="23" t="s">
        <v>145</v>
      </c>
      <c r="D20" s="23" t="s">
        <v>120</v>
      </c>
      <c r="E20" s="23" t="s">
        <v>52</v>
      </c>
      <c r="F20" s="23" t="s">
        <v>91</v>
      </c>
      <c r="G20" s="23">
        <v>41074</v>
      </c>
      <c r="H20" s="23">
        <v>6</v>
      </c>
      <c r="I20" s="23">
        <v>141</v>
      </c>
      <c r="J20" s="23">
        <v>9.99</v>
      </c>
      <c r="K20" s="23">
        <v>1408.59</v>
      </c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4.25" customHeight="1" x14ac:dyDescent="0.3">
      <c r="A21" s="23">
        <v>23347</v>
      </c>
      <c r="B21" s="23" t="s">
        <v>146</v>
      </c>
      <c r="C21" s="23" t="s">
        <v>147</v>
      </c>
      <c r="D21" s="23" t="s">
        <v>123</v>
      </c>
      <c r="E21" s="23" t="s">
        <v>58</v>
      </c>
      <c r="F21" s="23" t="s">
        <v>76</v>
      </c>
      <c r="G21" s="23">
        <v>41088</v>
      </c>
      <c r="H21" s="23">
        <v>6</v>
      </c>
      <c r="I21" s="23">
        <v>147</v>
      </c>
      <c r="J21" s="23">
        <v>9</v>
      </c>
      <c r="K21" s="23">
        <v>1323</v>
      </c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4.25" customHeight="1" x14ac:dyDescent="0.3">
      <c r="A22" s="23">
        <v>23361</v>
      </c>
      <c r="B22" s="23" t="s">
        <v>148</v>
      </c>
      <c r="C22" s="23" t="s">
        <v>149</v>
      </c>
      <c r="D22" s="23" t="s">
        <v>142</v>
      </c>
      <c r="E22" s="23" t="s">
        <v>143</v>
      </c>
      <c r="F22" s="23" t="s">
        <v>76</v>
      </c>
      <c r="G22" s="23">
        <v>40915</v>
      </c>
      <c r="H22" s="23">
        <v>1</v>
      </c>
      <c r="I22" s="23">
        <v>184</v>
      </c>
      <c r="J22" s="23">
        <v>6.99</v>
      </c>
      <c r="K22" s="23">
        <v>1286.1600000000001</v>
      </c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4.25" customHeight="1" x14ac:dyDescent="0.3">
      <c r="A23" s="23">
        <v>23275</v>
      </c>
      <c r="B23" s="23" t="s">
        <v>150</v>
      </c>
      <c r="C23" s="23" t="s">
        <v>151</v>
      </c>
      <c r="D23" s="23" t="s">
        <v>123</v>
      </c>
      <c r="E23" s="23" t="s">
        <v>58</v>
      </c>
      <c r="F23" s="23" t="s">
        <v>81</v>
      </c>
      <c r="G23" s="23">
        <v>40912</v>
      </c>
      <c r="H23" s="23">
        <v>1</v>
      </c>
      <c r="I23" s="23">
        <v>141</v>
      </c>
      <c r="J23" s="23">
        <v>9</v>
      </c>
      <c r="K23" s="23">
        <v>1269</v>
      </c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4.25" customHeight="1" x14ac:dyDescent="0.3">
      <c r="A24" s="23">
        <v>23297</v>
      </c>
      <c r="B24" s="23" t="s">
        <v>152</v>
      </c>
      <c r="C24" s="23" t="s">
        <v>153</v>
      </c>
      <c r="D24" s="23" t="s">
        <v>123</v>
      </c>
      <c r="E24" s="23" t="s">
        <v>58</v>
      </c>
      <c r="F24" s="23" t="s">
        <v>76</v>
      </c>
      <c r="G24" s="23">
        <v>41133</v>
      </c>
      <c r="H24" s="23">
        <v>8</v>
      </c>
      <c r="I24" s="23">
        <v>135</v>
      </c>
      <c r="J24" s="23">
        <v>9</v>
      </c>
      <c r="K24" s="23">
        <v>1215</v>
      </c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4.25" customHeight="1" x14ac:dyDescent="0.3">
      <c r="A25" s="23">
        <v>23327</v>
      </c>
      <c r="B25" s="23" t="s">
        <v>154</v>
      </c>
      <c r="C25" s="23" t="s">
        <v>155</v>
      </c>
      <c r="D25" s="23" t="s">
        <v>156</v>
      </c>
      <c r="E25" s="23" t="s">
        <v>54</v>
      </c>
      <c r="F25" s="23" t="s">
        <v>81</v>
      </c>
      <c r="G25" s="23">
        <v>40939</v>
      </c>
      <c r="H25" s="23">
        <v>1</v>
      </c>
      <c r="I25" s="23">
        <v>176</v>
      </c>
      <c r="J25" s="23">
        <v>6.5</v>
      </c>
      <c r="K25" s="23">
        <v>1144</v>
      </c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4.25" customHeight="1" x14ac:dyDescent="0.3">
      <c r="A26" s="23">
        <v>23325</v>
      </c>
      <c r="B26" s="23" t="s">
        <v>157</v>
      </c>
      <c r="C26" s="23" t="s">
        <v>84</v>
      </c>
      <c r="D26" s="23" t="s">
        <v>158</v>
      </c>
      <c r="E26" s="23" t="s">
        <v>159</v>
      </c>
      <c r="F26" s="23" t="s">
        <v>81</v>
      </c>
      <c r="G26" s="23">
        <v>41082</v>
      </c>
      <c r="H26" s="23">
        <v>6</v>
      </c>
      <c r="I26" s="23">
        <v>184</v>
      </c>
      <c r="J26" s="23">
        <v>6</v>
      </c>
      <c r="K26" s="23">
        <v>1104</v>
      </c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4.25" customHeight="1" x14ac:dyDescent="0.3">
      <c r="A27" s="23">
        <v>23292</v>
      </c>
      <c r="B27" s="23" t="s">
        <v>160</v>
      </c>
      <c r="C27" s="23" t="s">
        <v>161</v>
      </c>
      <c r="D27" s="23" t="s">
        <v>106</v>
      </c>
      <c r="E27" s="23" t="s">
        <v>56</v>
      </c>
      <c r="F27" s="23" t="s">
        <v>76</v>
      </c>
      <c r="G27" s="23">
        <v>40911</v>
      </c>
      <c r="H27" s="23">
        <v>1</v>
      </c>
      <c r="I27" s="23">
        <v>73</v>
      </c>
      <c r="J27" s="23">
        <v>14.5</v>
      </c>
      <c r="K27" s="23">
        <v>1058.5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4.25" customHeight="1" x14ac:dyDescent="0.3">
      <c r="A28" s="23">
        <v>23335</v>
      </c>
      <c r="B28" s="23" t="s">
        <v>162</v>
      </c>
      <c r="C28" s="23" t="s">
        <v>163</v>
      </c>
      <c r="D28" s="23" t="s">
        <v>123</v>
      </c>
      <c r="E28" s="23" t="s">
        <v>58</v>
      </c>
      <c r="F28" s="23" t="s">
        <v>76</v>
      </c>
      <c r="G28" s="23">
        <v>41134</v>
      </c>
      <c r="H28" s="23">
        <v>8</v>
      </c>
      <c r="I28" s="23">
        <v>116</v>
      </c>
      <c r="J28" s="23">
        <v>9</v>
      </c>
      <c r="K28" s="23">
        <v>1044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4.25" customHeight="1" x14ac:dyDescent="0.3">
      <c r="A29" s="23">
        <v>23314</v>
      </c>
      <c r="B29" s="23" t="s">
        <v>164</v>
      </c>
      <c r="C29" s="23" t="s">
        <v>165</v>
      </c>
      <c r="D29" s="23" t="s">
        <v>120</v>
      </c>
      <c r="E29" s="23" t="s">
        <v>52</v>
      </c>
      <c r="F29" s="23" t="s">
        <v>81</v>
      </c>
      <c r="G29" s="23">
        <v>41131</v>
      </c>
      <c r="H29" s="23">
        <v>8</v>
      </c>
      <c r="I29" s="23">
        <v>95</v>
      </c>
      <c r="J29" s="23">
        <v>9.99</v>
      </c>
      <c r="K29" s="23">
        <v>949.05000000000007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4.25" customHeight="1" x14ac:dyDescent="0.3">
      <c r="A30" s="23">
        <v>23329</v>
      </c>
      <c r="B30" s="23" t="s">
        <v>166</v>
      </c>
      <c r="C30" s="23" t="s">
        <v>167</v>
      </c>
      <c r="D30" s="23" t="s">
        <v>168</v>
      </c>
      <c r="E30" s="23" t="s">
        <v>60</v>
      </c>
      <c r="F30" s="23" t="s">
        <v>81</v>
      </c>
      <c r="G30" s="23">
        <v>40931</v>
      </c>
      <c r="H30" s="23">
        <v>1</v>
      </c>
      <c r="I30" s="23">
        <v>203</v>
      </c>
      <c r="J30" s="23">
        <v>4.5</v>
      </c>
      <c r="K30" s="23">
        <v>913.5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4.25" customHeight="1" x14ac:dyDescent="0.3">
      <c r="A31" s="23">
        <v>23332</v>
      </c>
      <c r="B31" s="23" t="s">
        <v>169</v>
      </c>
      <c r="C31" s="23" t="s">
        <v>170</v>
      </c>
      <c r="D31" s="23" t="s">
        <v>168</v>
      </c>
      <c r="E31" s="23" t="s">
        <v>60</v>
      </c>
      <c r="F31" s="23" t="s">
        <v>91</v>
      </c>
      <c r="G31" s="23">
        <v>40950</v>
      </c>
      <c r="H31" s="23">
        <v>2</v>
      </c>
      <c r="I31" s="23">
        <v>203</v>
      </c>
      <c r="J31" s="23">
        <v>4.5</v>
      </c>
      <c r="K31" s="23">
        <v>913.5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4.25" customHeight="1" x14ac:dyDescent="0.3">
      <c r="A32" s="23">
        <v>23317</v>
      </c>
      <c r="B32" s="23" t="s">
        <v>171</v>
      </c>
      <c r="C32" s="23" t="s">
        <v>172</v>
      </c>
      <c r="D32" s="23" t="s">
        <v>168</v>
      </c>
      <c r="E32" s="23" t="s">
        <v>60</v>
      </c>
      <c r="F32" s="23" t="s">
        <v>91</v>
      </c>
      <c r="G32" s="23">
        <v>40956</v>
      </c>
      <c r="H32" s="23">
        <v>2</v>
      </c>
      <c r="I32" s="23">
        <v>196</v>
      </c>
      <c r="J32" s="23">
        <v>4.5</v>
      </c>
      <c r="K32" s="23">
        <v>882</v>
      </c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4.25" customHeight="1" x14ac:dyDescent="0.3">
      <c r="A33" s="23">
        <v>23271</v>
      </c>
      <c r="B33" s="23" t="s">
        <v>173</v>
      </c>
      <c r="C33" s="23" t="s">
        <v>174</v>
      </c>
      <c r="D33" s="23" t="s">
        <v>142</v>
      </c>
      <c r="E33" s="23" t="s">
        <v>143</v>
      </c>
      <c r="F33" s="23" t="s">
        <v>81</v>
      </c>
      <c r="G33" s="23">
        <v>40966</v>
      </c>
      <c r="H33" s="23">
        <v>2</v>
      </c>
      <c r="I33" s="23">
        <v>125</v>
      </c>
      <c r="J33" s="23">
        <v>6.99</v>
      </c>
      <c r="K33" s="23">
        <v>873.75</v>
      </c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4.25" customHeight="1" x14ac:dyDescent="0.3">
      <c r="A34" s="23">
        <v>23287</v>
      </c>
      <c r="B34" s="23" t="s">
        <v>175</v>
      </c>
      <c r="C34" s="23" t="s">
        <v>176</v>
      </c>
      <c r="D34" s="23" t="s">
        <v>168</v>
      </c>
      <c r="E34" s="23" t="s">
        <v>60</v>
      </c>
      <c r="F34" s="23" t="s">
        <v>81</v>
      </c>
      <c r="G34" s="23">
        <v>41077</v>
      </c>
      <c r="H34" s="23">
        <v>6</v>
      </c>
      <c r="I34" s="23">
        <v>189</v>
      </c>
      <c r="J34" s="23">
        <v>4.5</v>
      </c>
      <c r="K34" s="23">
        <v>850.5</v>
      </c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4.25" customHeight="1" x14ac:dyDescent="0.3">
      <c r="A35" s="23">
        <v>23349</v>
      </c>
      <c r="B35" s="23" t="s">
        <v>177</v>
      </c>
      <c r="C35" s="23" t="s">
        <v>178</v>
      </c>
      <c r="D35" s="23" t="s">
        <v>156</v>
      </c>
      <c r="E35" s="23" t="s">
        <v>54</v>
      </c>
      <c r="F35" s="23" t="s">
        <v>81</v>
      </c>
      <c r="G35" s="23">
        <v>41112</v>
      </c>
      <c r="H35" s="23">
        <v>7</v>
      </c>
      <c r="I35" s="23">
        <v>126</v>
      </c>
      <c r="J35" s="23">
        <v>6.5</v>
      </c>
      <c r="K35" s="23">
        <v>819</v>
      </c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4.25" customHeight="1" x14ac:dyDescent="0.3">
      <c r="A36" s="23">
        <v>23309</v>
      </c>
      <c r="B36" s="23" t="s">
        <v>179</v>
      </c>
      <c r="C36" s="23" t="s">
        <v>180</v>
      </c>
      <c r="D36" s="23" t="s">
        <v>181</v>
      </c>
      <c r="E36" s="23" t="s">
        <v>182</v>
      </c>
      <c r="F36" s="23" t="s">
        <v>76</v>
      </c>
      <c r="G36" s="23">
        <v>41083</v>
      </c>
      <c r="H36" s="23">
        <v>6</v>
      </c>
      <c r="I36" s="23">
        <v>201</v>
      </c>
      <c r="J36" s="23">
        <v>3.99</v>
      </c>
      <c r="K36" s="23">
        <v>801.99</v>
      </c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4.25" customHeight="1" x14ac:dyDescent="0.3">
      <c r="A37" s="23">
        <v>23338</v>
      </c>
      <c r="B37" s="23" t="s">
        <v>183</v>
      </c>
      <c r="C37" s="23" t="s">
        <v>184</v>
      </c>
      <c r="D37" s="23" t="s">
        <v>168</v>
      </c>
      <c r="E37" s="23" t="s">
        <v>60</v>
      </c>
      <c r="F37" s="23" t="s">
        <v>81</v>
      </c>
      <c r="G37" s="23">
        <v>41133</v>
      </c>
      <c r="H37" s="23">
        <v>8</v>
      </c>
      <c r="I37" s="23">
        <v>178</v>
      </c>
      <c r="J37" s="23">
        <v>4.5</v>
      </c>
      <c r="K37" s="23">
        <v>801</v>
      </c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4.25" customHeight="1" x14ac:dyDescent="0.3">
      <c r="A38" s="23">
        <v>23301</v>
      </c>
      <c r="B38" s="23" t="s">
        <v>185</v>
      </c>
      <c r="C38" s="23" t="s">
        <v>186</v>
      </c>
      <c r="D38" s="23" t="s">
        <v>142</v>
      </c>
      <c r="E38" s="23" t="s">
        <v>143</v>
      </c>
      <c r="F38" s="23" t="s">
        <v>81</v>
      </c>
      <c r="G38" s="23">
        <v>41109</v>
      </c>
      <c r="H38" s="23">
        <v>7</v>
      </c>
      <c r="I38" s="23">
        <v>108</v>
      </c>
      <c r="J38" s="23">
        <v>6.99</v>
      </c>
      <c r="K38" s="23">
        <v>754.92000000000007</v>
      </c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4.25" customHeight="1" x14ac:dyDescent="0.3">
      <c r="A39" s="23">
        <v>23320</v>
      </c>
      <c r="B39" s="23" t="s">
        <v>187</v>
      </c>
      <c r="C39" s="23" t="s">
        <v>188</v>
      </c>
      <c r="D39" s="23" t="s">
        <v>158</v>
      </c>
      <c r="E39" s="23" t="s">
        <v>159</v>
      </c>
      <c r="F39" s="23" t="s">
        <v>91</v>
      </c>
      <c r="G39" s="23">
        <v>41075</v>
      </c>
      <c r="H39" s="23">
        <v>6</v>
      </c>
      <c r="I39" s="23">
        <v>125</v>
      </c>
      <c r="J39" s="23">
        <v>6</v>
      </c>
      <c r="K39" s="23">
        <v>750</v>
      </c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4.25" customHeight="1" x14ac:dyDescent="0.3">
      <c r="A40" s="23">
        <v>23365</v>
      </c>
      <c r="B40" s="23" t="s">
        <v>189</v>
      </c>
      <c r="C40" s="23" t="s">
        <v>190</v>
      </c>
      <c r="D40" s="23" t="s">
        <v>191</v>
      </c>
      <c r="E40" s="23" t="s">
        <v>192</v>
      </c>
      <c r="F40" s="23" t="s">
        <v>81</v>
      </c>
      <c r="G40" s="23">
        <v>41099</v>
      </c>
      <c r="H40" s="23">
        <v>7</v>
      </c>
      <c r="I40" s="23">
        <v>165</v>
      </c>
      <c r="J40" s="23">
        <v>4.5</v>
      </c>
      <c r="K40" s="23">
        <v>742.5</v>
      </c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4.25" customHeight="1" x14ac:dyDescent="0.3">
      <c r="A41" s="23">
        <v>23302</v>
      </c>
      <c r="B41" s="23" t="s">
        <v>193</v>
      </c>
      <c r="C41" s="23" t="s">
        <v>165</v>
      </c>
      <c r="D41" s="23" t="s">
        <v>194</v>
      </c>
      <c r="E41" s="23" t="s">
        <v>195</v>
      </c>
      <c r="F41" s="23" t="s">
        <v>76</v>
      </c>
      <c r="G41" s="23">
        <v>41117</v>
      </c>
      <c r="H41" s="23">
        <v>7</v>
      </c>
      <c r="I41" s="23">
        <v>105</v>
      </c>
      <c r="J41" s="23">
        <v>6.5</v>
      </c>
      <c r="K41" s="23">
        <v>682.5</v>
      </c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4.25" customHeight="1" x14ac:dyDescent="0.3">
      <c r="A42" s="23">
        <v>23266</v>
      </c>
      <c r="B42" s="23" t="s">
        <v>196</v>
      </c>
      <c r="C42" s="23" t="s">
        <v>197</v>
      </c>
      <c r="D42" s="23" t="s">
        <v>181</v>
      </c>
      <c r="E42" s="23" t="s">
        <v>182</v>
      </c>
      <c r="F42" s="23" t="s">
        <v>76</v>
      </c>
      <c r="G42" s="23">
        <v>41132</v>
      </c>
      <c r="H42" s="23">
        <v>8</v>
      </c>
      <c r="I42" s="23">
        <v>170</v>
      </c>
      <c r="J42" s="23">
        <v>3.99</v>
      </c>
      <c r="K42" s="23">
        <v>678.30000000000007</v>
      </c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4.25" customHeight="1" x14ac:dyDescent="0.3">
      <c r="A43" s="23">
        <v>23307</v>
      </c>
      <c r="B43" s="23" t="s">
        <v>198</v>
      </c>
      <c r="C43" s="23" t="s">
        <v>199</v>
      </c>
      <c r="D43" s="23" t="s">
        <v>158</v>
      </c>
      <c r="E43" s="23" t="s">
        <v>159</v>
      </c>
      <c r="F43" s="23" t="s">
        <v>81</v>
      </c>
      <c r="G43" s="23">
        <v>41094</v>
      </c>
      <c r="H43" s="23">
        <v>7</v>
      </c>
      <c r="I43" s="23">
        <v>113</v>
      </c>
      <c r="J43" s="23">
        <v>6</v>
      </c>
      <c r="K43" s="23">
        <v>678</v>
      </c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4.25" customHeight="1" x14ac:dyDescent="0.3">
      <c r="A44" s="23">
        <v>23368</v>
      </c>
      <c r="B44" s="23" t="s">
        <v>200</v>
      </c>
      <c r="C44" s="23" t="s">
        <v>201</v>
      </c>
      <c r="D44" s="23" t="s">
        <v>191</v>
      </c>
      <c r="E44" s="23" t="s">
        <v>192</v>
      </c>
      <c r="F44" s="23" t="s">
        <v>81</v>
      </c>
      <c r="G44" s="23">
        <v>41146</v>
      </c>
      <c r="H44" s="23">
        <v>8</v>
      </c>
      <c r="I44" s="23">
        <v>150</v>
      </c>
      <c r="J44" s="23">
        <v>4.5</v>
      </c>
      <c r="K44" s="23">
        <v>675</v>
      </c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4.25" customHeight="1" x14ac:dyDescent="0.3">
      <c r="A45" s="23">
        <v>23286</v>
      </c>
      <c r="B45" s="23" t="s">
        <v>202</v>
      </c>
      <c r="C45" s="23" t="s">
        <v>203</v>
      </c>
      <c r="D45" s="23" t="s">
        <v>123</v>
      </c>
      <c r="E45" s="23" t="s">
        <v>58</v>
      </c>
      <c r="F45" s="23" t="s">
        <v>76</v>
      </c>
      <c r="G45" s="23">
        <v>41129</v>
      </c>
      <c r="H45" s="23">
        <v>8</v>
      </c>
      <c r="I45" s="23">
        <v>69</v>
      </c>
      <c r="J45" s="23">
        <v>9</v>
      </c>
      <c r="K45" s="23">
        <v>621</v>
      </c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4.25" customHeight="1" x14ac:dyDescent="0.3">
      <c r="A46" s="23">
        <v>23373</v>
      </c>
      <c r="B46" s="23" t="s">
        <v>204</v>
      </c>
      <c r="C46" s="23" t="s">
        <v>205</v>
      </c>
      <c r="D46" s="23" t="s">
        <v>156</v>
      </c>
      <c r="E46" s="23" t="s">
        <v>54</v>
      </c>
      <c r="F46" s="23" t="s">
        <v>76</v>
      </c>
      <c r="G46" s="23">
        <v>41114</v>
      </c>
      <c r="H46" s="23">
        <v>7</v>
      </c>
      <c r="I46" s="23">
        <v>95</v>
      </c>
      <c r="J46" s="23">
        <v>6.5</v>
      </c>
      <c r="K46" s="23">
        <v>617.5</v>
      </c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4.25" customHeight="1" x14ac:dyDescent="0.3">
      <c r="A47" s="23">
        <v>23380</v>
      </c>
      <c r="B47" s="23" t="s">
        <v>206</v>
      </c>
      <c r="C47" s="23" t="s">
        <v>207</v>
      </c>
      <c r="D47" s="23" t="s">
        <v>194</v>
      </c>
      <c r="E47" s="23" t="s">
        <v>195</v>
      </c>
      <c r="F47" s="23" t="s">
        <v>81</v>
      </c>
      <c r="G47" s="23">
        <v>41112</v>
      </c>
      <c r="H47" s="23">
        <v>7</v>
      </c>
      <c r="I47" s="23">
        <v>95</v>
      </c>
      <c r="J47" s="23">
        <v>6.5</v>
      </c>
      <c r="K47" s="23">
        <v>617.5</v>
      </c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4.25" customHeight="1" x14ac:dyDescent="0.3">
      <c r="A48" s="23">
        <v>23284</v>
      </c>
      <c r="B48" s="23" t="s">
        <v>208</v>
      </c>
      <c r="C48" s="23" t="s">
        <v>209</v>
      </c>
      <c r="D48" s="23" t="s">
        <v>168</v>
      </c>
      <c r="E48" s="23" t="s">
        <v>60</v>
      </c>
      <c r="F48" s="23" t="s">
        <v>81</v>
      </c>
      <c r="G48" s="23">
        <v>41077</v>
      </c>
      <c r="H48" s="23">
        <v>6</v>
      </c>
      <c r="I48" s="23">
        <v>135</v>
      </c>
      <c r="J48" s="23">
        <v>4.5</v>
      </c>
      <c r="K48" s="23">
        <v>607.5</v>
      </c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4.25" customHeight="1" x14ac:dyDescent="0.3">
      <c r="A49" s="23">
        <v>23306</v>
      </c>
      <c r="B49" s="23" t="s">
        <v>210</v>
      </c>
      <c r="C49" s="23" t="s">
        <v>211</v>
      </c>
      <c r="D49" s="23" t="s">
        <v>156</v>
      </c>
      <c r="E49" s="23" t="s">
        <v>54</v>
      </c>
      <c r="F49" s="23" t="s">
        <v>76</v>
      </c>
      <c r="G49" s="23">
        <v>41068</v>
      </c>
      <c r="H49" s="23">
        <v>6</v>
      </c>
      <c r="I49" s="23">
        <v>93</v>
      </c>
      <c r="J49" s="23">
        <v>6.5</v>
      </c>
      <c r="K49" s="23">
        <v>604.5</v>
      </c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4.25" customHeight="1" x14ac:dyDescent="0.3">
      <c r="A50" s="23">
        <v>23281</v>
      </c>
      <c r="B50" s="23" t="s">
        <v>212</v>
      </c>
      <c r="C50" s="23" t="s">
        <v>213</v>
      </c>
      <c r="D50" s="23" t="s">
        <v>191</v>
      </c>
      <c r="E50" s="23" t="s">
        <v>192</v>
      </c>
      <c r="F50" s="23" t="s">
        <v>81</v>
      </c>
      <c r="G50" s="23">
        <v>41103</v>
      </c>
      <c r="H50" s="23">
        <v>7</v>
      </c>
      <c r="I50" s="23">
        <v>134</v>
      </c>
      <c r="J50" s="23">
        <v>4.5</v>
      </c>
      <c r="K50" s="23">
        <v>603</v>
      </c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4.25" customHeight="1" x14ac:dyDescent="0.3">
      <c r="A51" s="23">
        <v>23351</v>
      </c>
      <c r="B51" s="23" t="s">
        <v>214</v>
      </c>
      <c r="C51" s="23" t="s">
        <v>215</v>
      </c>
      <c r="D51" s="23" t="s">
        <v>181</v>
      </c>
      <c r="E51" s="23" t="s">
        <v>182</v>
      </c>
      <c r="F51" s="23" t="s">
        <v>76</v>
      </c>
      <c r="G51" s="23">
        <v>41124</v>
      </c>
      <c r="H51" s="23">
        <v>8</v>
      </c>
      <c r="I51" s="23">
        <v>151</v>
      </c>
      <c r="J51" s="23">
        <v>3.99</v>
      </c>
      <c r="K51" s="23">
        <v>602.49</v>
      </c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4.25" customHeight="1" x14ac:dyDescent="0.3">
      <c r="A52" s="23">
        <v>23282</v>
      </c>
      <c r="B52" s="23" t="s">
        <v>216</v>
      </c>
      <c r="C52" s="23" t="s">
        <v>217</v>
      </c>
      <c r="D52" s="23" t="s">
        <v>158</v>
      </c>
      <c r="E52" s="23" t="s">
        <v>159</v>
      </c>
      <c r="F52" s="23" t="s">
        <v>81</v>
      </c>
      <c r="G52" s="23">
        <v>41142</v>
      </c>
      <c r="H52" s="23">
        <v>8</v>
      </c>
      <c r="I52" s="23">
        <v>100</v>
      </c>
      <c r="J52" s="23">
        <v>6</v>
      </c>
      <c r="K52" s="23">
        <v>600</v>
      </c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4.25" customHeight="1" x14ac:dyDescent="0.3">
      <c r="A53" s="23">
        <v>23376</v>
      </c>
      <c r="B53" s="23" t="s">
        <v>218</v>
      </c>
      <c r="C53" s="23" t="s">
        <v>219</v>
      </c>
      <c r="D53" s="23" t="s">
        <v>142</v>
      </c>
      <c r="E53" s="23" t="s">
        <v>143</v>
      </c>
      <c r="F53" s="23" t="s">
        <v>91</v>
      </c>
      <c r="G53" s="23">
        <v>41113</v>
      </c>
      <c r="H53" s="23">
        <v>7</v>
      </c>
      <c r="I53" s="23">
        <v>85</v>
      </c>
      <c r="J53" s="23">
        <v>6.99</v>
      </c>
      <c r="K53" s="23">
        <v>594.15</v>
      </c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4.25" customHeight="1" x14ac:dyDescent="0.3">
      <c r="A54" s="23">
        <v>23354</v>
      </c>
      <c r="B54" s="23" t="s">
        <v>220</v>
      </c>
      <c r="C54" s="23" t="s">
        <v>221</v>
      </c>
      <c r="D54" s="23" t="s">
        <v>142</v>
      </c>
      <c r="E54" s="23" t="s">
        <v>143</v>
      </c>
      <c r="F54" s="23" t="s">
        <v>76</v>
      </c>
      <c r="G54" s="23">
        <v>41124</v>
      </c>
      <c r="H54" s="23">
        <v>8</v>
      </c>
      <c r="I54" s="23">
        <v>84</v>
      </c>
      <c r="J54" s="23">
        <v>6.99</v>
      </c>
      <c r="K54" s="23">
        <v>587.16</v>
      </c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4.25" customHeight="1" x14ac:dyDescent="0.3">
      <c r="A55" s="23">
        <v>23337</v>
      </c>
      <c r="B55" s="23" t="s">
        <v>222</v>
      </c>
      <c r="C55" s="23" t="s">
        <v>223</v>
      </c>
      <c r="D55" s="23" t="s">
        <v>142</v>
      </c>
      <c r="E55" s="23" t="s">
        <v>143</v>
      </c>
      <c r="F55" s="23" t="s">
        <v>81</v>
      </c>
      <c r="G55" s="23">
        <v>41097</v>
      </c>
      <c r="H55" s="23">
        <v>7</v>
      </c>
      <c r="I55" s="23">
        <v>82</v>
      </c>
      <c r="J55" s="23">
        <v>6.99</v>
      </c>
      <c r="K55" s="23">
        <v>573.18000000000006</v>
      </c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4.25" customHeight="1" x14ac:dyDescent="0.3">
      <c r="A56" s="23">
        <v>23326</v>
      </c>
      <c r="B56" s="23" t="s">
        <v>224</v>
      </c>
      <c r="C56" s="23" t="s">
        <v>225</v>
      </c>
      <c r="D56" s="23" t="s">
        <v>191</v>
      </c>
      <c r="E56" s="23" t="s">
        <v>192</v>
      </c>
      <c r="F56" s="23" t="s">
        <v>81</v>
      </c>
      <c r="G56" s="23">
        <v>41142</v>
      </c>
      <c r="H56" s="23">
        <v>8</v>
      </c>
      <c r="I56" s="23">
        <v>126</v>
      </c>
      <c r="J56" s="23">
        <v>4.5</v>
      </c>
      <c r="K56" s="23">
        <v>567</v>
      </c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4.25" customHeight="1" x14ac:dyDescent="0.3">
      <c r="A57" s="23">
        <v>23316</v>
      </c>
      <c r="B57" s="23" t="s">
        <v>226</v>
      </c>
      <c r="C57" s="23" t="s">
        <v>227</v>
      </c>
      <c r="D57" s="23" t="s">
        <v>181</v>
      </c>
      <c r="E57" s="23" t="s">
        <v>182</v>
      </c>
      <c r="F57" s="23" t="s">
        <v>81</v>
      </c>
      <c r="G57" s="23">
        <v>41061</v>
      </c>
      <c r="H57" s="23">
        <v>6</v>
      </c>
      <c r="I57" s="23">
        <v>137</v>
      </c>
      <c r="J57" s="23">
        <v>3.99</v>
      </c>
      <c r="K57" s="23">
        <v>546.63</v>
      </c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4.25" customHeight="1" x14ac:dyDescent="0.3">
      <c r="A58" s="23">
        <v>23362</v>
      </c>
      <c r="B58" s="23" t="s">
        <v>228</v>
      </c>
      <c r="C58" s="23" t="s">
        <v>229</v>
      </c>
      <c r="D58" s="23" t="s">
        <v>230</v>
      </c>
      <c r="E58" s="23" t="s">
        <v>231</v>
      </c>
      <c r="F58" s="23" t="s">
        <v>76</v>
      </c>
      <c r="G58" s="23">
        <v>41139</v>
      </c>
      <c r="H58" s="23">
        <v>8</v>
      </c>
      <c r="I58" s="23">
        <v>179</v>
      </c>
      <c r="J58" s="23">
        <v>3</v>
      </c>
      <c r="K58" s="23">
        <v>537</v>
      </c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4.25" customHeight="1" x14ac:dyDescent="0.3">
      <c r="A59" s="23">
        <v>23296</v>
      </c>
      <c r="B59" s="23" t="s">
        <v>232</v>
      </c>
      <c r="C59" s="23" t="s">
        <v>233</v>
      </c>
      <c r="D59" s="23" t="s">
        <v>106</v>
      </c>
      <c r="E59" s="23" t="s">
        <v>56</v>
      </c>
      <c r="F59" s="23" t="s">
        <v>81</v>
      </c>
      <c r="G59" s="23">
        <v>41068</v>
      </c>
      <c r="H59" s="23">
        <v>6</v>
      </c>
      <c r="I59" s="23">
        <v>37</v>
      </c>
      <c r="J59" s="23">
        <v>14.5</v>
      </c>
      <c r="K59" s="23">
        <v>536.5</v>
      </c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4.25" customHeight="1" x14ac:dyDescent="0.3">
      <c r="A60" s="23">
        <v>23352</v>
      </c>
      <c r="B60" s="23" t="s">
        <v>234</v>
      </c>
      <c r="C60" s="23" t="s">
        <v>235</v>
      </c>
      <c r="D60" s="23" t="s">
        <v>158</v>
      </c>
      <c r="E60" s="23" t="s">
        <v>159</v>
      </c>
      <c r="F60" s="23" t="s">
        <v>76</v>
      </c>
      <c r="G60" s="23">
        <v>41097</v>
      </c>
      <c r="H60" s="23">
        <v>7</v>
      </c>
      <c r="I60" s="23">
        <v>89</v>
      </c>
      <c r="J60" s="23">
        <v>6</v>
      </c>
      <c r="K60" s="23">
        <v>534</v>
      </c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4.25" customHeight="1" x14ac:dyDescent="0.3">
      <c r="A61" s="23">
        <v>23304</v>
      </c>
      <c r="B61" s="23" t="s">
        <v>236</v>
      </c>
      <c r="C61" s="23" t="s">
        <v>237</v>
      </c>
      <c r="D61" s="23" t="s">
        <v>181</v>
      </c>
      <c r="E61" s="23" t="s">
        <v>182</v>
      </c>
      <c r="F61" s="23" t="s">
        <v>81</v>
      </c>
      <c r="G61" s="23">
        <v>41061</v>
      </c>
      <c r="H61" s="23">
        <v>6</v>
      </c>
      <c r="I61" s="23">
        <v>131</v>
      </c>
      <c r="J61" s="23">
        <v>3.99</v>
      </c>
      <c r="K61" s="23">
        <v>522.69000000000005</v>
      </c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4.25" customHeight="1" x14ac:dyDescent="0.3">
      <c r="A62" s="23">
        <v>23369</v>
      </c>
      <c r="B62" s="23" t="s">
        <v>238</v>
      </c>
      <c r="C62" s="23" t="s">
        <v>239</v>
      </c>
      <c r="D62" s="23" t="s">
        <v>194</v>
      </c>
      <c r="E62" s="23" t="s">
        <v>195</v>
      </c>
      <c r="F62" s="23" t="s">
        <v>81</v>
      </c>
      <c r="G62" s="23">
        <v>41092</v>
      </c>
      <c r="H62" s="23">
        <v>7</v>
      </c>
      <c r="I62" s="23">
        <v>77</v>
      </c>
      <c r="J62" s="23">
        <v>6.5</v>
      </c>
      <c r="K62" s="23">
        <v>500.5</v>
      </c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4.25" customHeight="1" x14ac:dyDescent="0.3">
      <c r="A63" s="23">
        <v>23268</v>
      </c>
      <c r="B63" s="23" t="s">
        <v>240</v>
      </c>
      <c r="C63" s="23" t="s">
        <v>241</v>
      </c>
      <c r="D63" s="23" t="s">
        <v>158</v>
      </c>
      <c r="E63" s="23" t="s">
        <v>159</v>
      </c>
      <c r="F63" s="23" t="s">
        <v>76</v>
      </c>
      <c r="G63" s="23">
        <v>41102</v>
      </c>
      <c r="H63" s="23">
        <v>7</v>
      </c>
      <c r="I63" s="23">
        <v>82</v>
      </c>
      <c r="J63" s="23">
        <v>6</v>
      </c>
      <c r="K63" s="23">
        <v>492</v>
      </c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4.25" customHeight="1" x14ac:dyDescent="0.3">
      <c r="A64" s="23">
        <v>23315</v>
      </c>
      <c r="B64" s="23" t="s">
        <v>242</v>
      </c>
      <c r="C64" s="23" t="s">
        <v>119</v>
      </c>
      <c r="D64" s="23" t="s">
        <v>168</v>
      </c>
      <c r="E64" s="23" t="s">
        <v>60</v>
      </c>
      <c r="F64" s="23" t="s">
        <v>81</v>
      </c>
      <c r="G64" s="23">
        <v>41102</v>
      </c>
      <c r="H64" s="23">
        <v>7</v>
      </c>
      <c r="I64" s="23">
        <v>109</v>
      </c>
      <c r="J64" s="23">
        <v>4.5</v>
      </c>
      <c r="K64" s="23">
        <v>490.5</v>
      </c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4.25" customHeight="1" x14ac:dyDescent="0.3">
      <c r="A65" s="23">
        <v>23342</v>
      </c>
      <c r="B65" s="23" t="s">
        <v>243</v>
      </c>
      <c r="C65" s="23" t="s">
        <v>244</v>
      </c>
      <c r="D65" s="23" t="s">
        <v>181</v>
      </c>
      <c r="E65" s="23" t="s">
        <v>182</v>
      </c>
      <c r="F65" s="23" t="s">
        <v>76</v>
      </c>
      <c r="G65" s="23">
        <v>41088</v>
      </c>
      <c r="H65" s="23">
        <v>6</v>
      </c>
      <c r="I65" s="23">
        <v>122</v>
      </c>
      <c r="J65" s="23">
        <v>3.99</v>
      </c>
      <c r="K65" s="23">
        <v>486.78000000000003</v>
      </c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4.25" customHeight="1" x14ac:dyDescent="0.3">
      <c r="A66" s="23">
        <v>23333</v>
      </c>
      <c r="B66" s="23" t="s">
        <v>245</v>
      </c>
      <c r="C66" s="23" t="s">
        <v>172</v>
      </c>
      <c r="D66" s="23" t="s">
        <v>168</v>
      </c>
      <c r="E66" s="23" t="s">
        <v>60</v>
      </c>
      <c r="F66" s="23" t="s">
        <v>76</v>
      </c>
      <c r="G66" s="23">
        <v>41126</v>
      </c>
      <c r="H66" s="23">
        <v>8</v>
      </c>
      <c r="I66" s="23">
        <v>106</v>
      </c>
      <c r="J66" s="23">
        <v>4.5</v>
      </c>
      <c r="K66" s="23">
        <v>477</v>
      </c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4.25" customHeight="1" x14ac:dyDescent="0.3">
      <c r="A67" s="23">
        <v>23263</v>
      </c>
      <c r="B67" s="23" t="s">
        <v>246</v>
      </c>
      <c r="C67" s="23" t="s">
        <v>165</v>
      </c>
      <c r="D67" s="23" t="s">
        <v>156</v>
      </c>
      <c r="E67" s="23" t="s">
        <v>54</v>
      </c>
      <c r="F67" s="23" t="s">
        <v>76</v>
      </c>
      <c r="G67" s="23">
        <v>41096</v>
      </c>
      <c r="H67" s="23">
        <v>7</v>
      </c>
      <c r="I67" s="23">
        <v>73</v>
      </c>
      <c r="J67" s="23">
        <v>6.5</v>
      </c>
      <c r="K67" s="23">
        <v>474.5</v>
      </c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4.25" customHeight="1" x14ac:dyDescent="0.3">
      <c r="A68" s="23">
        <v>23270</v>
      </c>
      <c r="B68" s="23" t="s">
        <v>247</v>
      </c>
      <c r="C68" s="23" t="s">
        <v>248</v>
      </c>
      <c r="D68" s="23" t="s">
        <v>142</v>
      </c>
      <c r="E68" s="23" t="s">
        <v>143</v>
      </c>
      <c r="F68" s="23" t="s">
        <v>81</v>
      </c>
      <c r="G68" s="23">
        <v>41067</v>
      </c>
      <c r="H68" s="23">
        <v>6</v>
      </c>
      <c r="I68" s="23">
        <v>67</v>
      </c>
      <c r="J68" s="23">
        <v>6.99</v>
      </c>
      <c r="K68" s="23">
        <v>468.33000000000004</v>
      </c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4.25" customHeight="1" x14ac:dyDescent="0.3">
      <c r="A69" s="23">
        <v>23272</v>
      </c>
      <c r="B69" s="23" t="s">
        <v>249</v>
      </c>
      <c r="C69" s="23" t="s">
        <v>250</v>
      </c>
      <c r="D69" s="23" t="s">
        <v>156</v>
      </c>
      <c r="E69" s="23" t="s">
        <v>54</v>
      </c>
      <c r="F69" s="23" t="s">
        <v>91</v>
      </c>
      <c r="G69" s="23">
        <v>41121</v>
      </c>
      <c r="H69" s="23">
        <v>7</v>
      </c>
      <c r="I69" s="23">
        <v>71</v>
      </c>
      <c r="J69" s="23">
        <v>6.5</v>
      </c>
      <c r="K69" s="23">
        <v>461.5</v>
      </c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4.25" customHeight="1" x14ac:dyDescent="0.3">
      <c r="A70" s="23">
        <v>23274</v>
      </c>
      <c r="B70" s="23" t="s">
        <v>251</v>
      </c>
      <c r="C70" s="23" t="s">
        <v>252</v>
      </c>
      <c r="D70" s="23" t="s">
        <v>230</v>
      </c>
      <c r="E70" s="23" t="s">
        <v>231</v>
      </c>
      <c r="F70" s="23" t="s">
        <v>81</v>
      </c>
      <c r="G70" s="23">
        <v>41143</v>
      </c>
      <c r="H70" s="23">
        <v>8</v>
      </c>
      <c r="I70" s="23">
        <v>153</v>
      </c>
      <c r="J70" s="23">
        <v>3</v>
      </c>
      <c r="K70" s="23">
        <v>459</v>
      </c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4.25" customHeight="1" x14ac:dyDescent="0.3">
      <c r="A71" s="23">
        <v>23364</v>
      </c>
      <c r="B71" s="23" t="s">
        <v>253</v>
      </c>
      <c r="C71" s="23" t="s">
        <v>254</v>
      </c>
      <c r="D71" s="23" t="s">
        <v>123</v>
      </c>
      <c r="E71" s="23" t="s">
        <v>58</v>
      </c>
      <c r="F71" s="23" t="s">
        <v>76</v>
      </c>
      <c r="G71" s="23">
        <v>41093</v>
      </c>
      <c r="H71" s="23">
        <v>7</v>
      </c>
      <c r="I71" s="23">
        <v>47</v>
      </c>
      <c r="J71" s="23">
        <v>9</v>
      </c>
      <c r="K71" s="23">
        <v>423</v>
      </c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4.25" customHeight="1" x14ac:dyDescent="0.3">
      <c r="A72" s="23">
        <v>23276</v>
      </c>
      <c r="B72" s="23" t="s">
        <v>255</v>
      </c>
      <c r="C72" s="23" t="s">
        <v>256</v>
      </c>
      <c r="D72" s="23" t="s">
        <v>194</v>
      </c>
      <c r="E72" s="23" t="s">
        <v>195</v>
      </c>
      <c r="F72" s="23" t="s">
        <v>76</v>
      </c>
      <c r="G72" s="23">
        <v>41122</v>
      </c>
      <c r="H72" s="23">
        <v>8</v>
      </c>
      <c r="I72" s="23">
        <v>65</v>
      </c>
      <c r="J72" s="23">
        <v>6.5</v>
      </c>
      <c r="K72" s="23">
        <v>422.5</v>
      </c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4.25" customHeight="1" x14ac:dyDescent="0.3">
      <c r="A73" s="23">
        <v>23343</v>
      </c>
      <c r="B73" s="23" t="s">
        <v>257</v>
      </c>
      <c r="C73" s="23" t="s">
        <v>205</v>
      </c>
      <c r="D73" s="23" t="s">
        <v>120</v>
      </c>
      <c r="E73" s="23" t="s">
        <v>52</v>
      </c>
      <c r="F73" s="23" t="s">
        <v>76</v>
      </c>
      <c r="G73" s="23">
        <v>41144</v>
      </c>
      <c r="H73" s="23">
        <v>8</v>
      </c>
      <c r="I73" s="23">
        <v>42</v>
      </c>
      <c r="J73" s="23">
        <v>9.99</v>
      </c>
      <c r="K73" s="23">
        <v>419.58</v>
      </c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4.25" customHeight="1" x14ac:dyDescent="0.3">
      <c r="A74" s="23">
        <v>23344</v>
      </c>
      <c r="B74" s="23" t="s">
        <v>258</v>
      </c>
      <c r="C74" s="23" t="s">
        <v>259</v>
      </c>
      <c r="D74" s="23" t="s">
        <v>156</v>
      </c>
      <c r="E74" s="23" t="s">
        <v>54</v>
      </c>
      <c r="F74" s="23" t="s">
        <v>76</v>
      </c>
      <c r="G74" s="23">
        <v>41265</v>
      </c>
      <c r="H74" s="23">
        <v>12</v>
      </c>
      <c r="I74" s="23">
        <v>64</v>
      </c>
      <c r="J74" s="23">
        <v>6.5</v>
      </c>
      <c r="K74" s="23">
        <v>416</v>
      </c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4.25" customHeight="1" x14ac:dyDescent="0.3">
      <c r="A75" s="23">
        <v>23299</v>
      </c>
      <c r="B75" s="23" t="s">
        <v>260</v>
      </c>
      <c r="C75" s="23" t="s">
        <v>219</v>
      </c>
      <c r="D75" s="23" t="s">
        <v>181</v>
      </c>
      <c r="E75" s="23" t="s">
        <v>182</v>
      </c>
      <c r="F75" s="23" t="s">
        <v>81</v>
      </c>
      <c r="G75" s="23">
        <v>41087</v>
      </c>
      <c r="H75" s="23">
        <v>6</v>
      </c>
      <c r="I75" s="23">
        <v>104</v>
      </c>
      <c r="J75" s="23">
        <v>3.99</v>
      </c>
      <c r="K75" s="23">
        <v>414.96000000000004</v>
      </c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4.25" customHeight="1" x14ac:dyDescent="0.3">
      <c r="A76" s="23">
        <v>23310</v>
      </c>
      <c r="B76" s="23" t="s">
        <v>261</v>
      </c>
      <c r="C76" s="23" t="s">
        <v>87</v>
      </c>
      <c r="D76" s="23" t="s">
        <v>120</v>
      </c>
      <c r="E76" s="23" t="s">
        <v>52</v>
      </c>
      <c r="F76" s="23" t="s">
        <v>76</v>
      </c>
      <c r="G76" s="23">
        <v>41077</v>
      </c>
      <c r="H76" s="23">
        <v>6</v>
      </c>
      <c r="I76" s="23">
        <v>41</v>
      </c>
      <c r="J76" s="23">
        <v>9.99</v>
      </c>
      <c r="K76" s="23">
        <v>409.59000000000003</v>
      </c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4.25" customHeight="1" x14ac:dyDescent="0.3">
      <c r="A77" s="23">
        <v>23358</v>
      </c>
      <c r="B77" s="23" t="s">
        <v>262</v>
      </c>
      <c r="C77" s="23" t="s">
        <v>96</v>
      </c>
      <c r="D77" s="23" t="s">
        <v>120</v>
      </c>
      <c r="E77" s="23" t="s">
        <v>52</v>
      </c>
      <c r="F77" s="23" t="s">
        <v>81</v>
      </c>
      <c r="G77" s="23">
        <v>41071</v>
      </c>
      <c r="H77" s="23">
        <v>6</v>
      </c>
      <c r="I77" s="23">
        <v>41</v>
      </c>
      <c r="J77" s="23">
        <v>9.99</v>
      </c>
      <c r="K77" s="23">
        <v>409.59000000000003</v>
      </c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4.25" customHeight="1" x14ac:dyDescent="0.3">
      <c r="A78" s="23">
        <v>23323</v>
      </c>
      <c r="B78" s="23" t="s">
        <v>263</v>
      </c>
      <c r="C78" s="23" t="s">
        <v>264</v>
      </c>
      <c r="D78" s="23" t="s">
        <v>230</v>
      </c>
      <c r="E78" s="23" t="s">
        <v>231</v>
      </c>
      <c r="F78" s="23" t="s">
        <v>76</v>
      </c>
      <c r="G78" s="23">
        <v>41272</v>
      </c>
      <c r="H78" s="23">
        <v>12</v>
      </c>
      <c r="I78" s="23">
        <v>135</v>
      </c>
      <c r="J78" s="23">
        <v>3</v>
      </c>
      <c r="K78" s="23">
        <v>405</v>
      </c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4.25" customHeight="1" x14ac:dyDescent="0.3">
      <c r="A79" s="23">
        <v>23267</v>
      </c>
      <c r="B79" s="23" t="s">
        <v>265</v>
      </c>
      <c r="C79" s="23" t="s">
        <v>266</v>
      </c>
      <c r="D79" s="23" t="s">
        <v>230</v>
      </c>
      <c r="E79" s="23" t="s">
        <v>231</v>
      </c>
      <c r="F79" s="23" t="s">
        <v>76</v>
      </c>
      <c r="G79" s="23">
        <v>41101</v>
      </c>
      <c r="H79" s="23">
        <v>7</v>
      </c>
      <c r="I79" s="23">
        <v>129</v>
      </c>
      <c r="J79" s="23">
        <v>3</v>
      </c>
      <c r="K79" s="23">
        <v>387</v>
      </c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4.25" customHeight="1" x14ac:dyDescent="0.3">
      <c r="A80" s="23">
        <v>23340</v>
      </c>
      <c r="B80" s="23" t="s">
        <v>267</v>
      </c>
      <c r="C80" s="23" t="s">
        <v>268</v>
      </c>
      <c r="D80" s="23" t="s">
        <v>191</v>
      </c>
      <c r="E80" s="23" t="s">
        <v>192</v>
      </c>
      <c r="F80" s="23" t="s">
        <v>76</v>
      </c>
      <c r="G80" s="23">
        <v>41095</v>
      </c>
      <c r="H80" s="23">
        <v>7</v>
      </c>
      <c r="I80" s="23">
        <v>85</v>
      </c>
      <c r="J80" s="23">
        <v>4.5</v>
      </c>
      <c r="K80" s="23">
        <v>382.5</v>
      </c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4.25" customHeight="1" x14ac:dyDescent="0.3">
      <c r="A81" s="23">
        <v>23269</v>
      </c>
      <c r="B81" s="23" t="s">
        <v>269</v>
      </c>
      <c r="C81" s="23" t="s">
        <v>252</v>
      </c>
      <c r="D81" s="23" t="s">
        <v>230</v>
      </c>
      <c r="E81" s="23" t="s">
        <v>231</v>
      </c>
      <c r="F81" s="23" t="s">
        <v>76</v>
      </c>
      <c r="G81" s="23">
        <v>41063</v>
      </c>
      <c r="H81" s="23">
        <v>6</v>
      </c>
      <c r="I81" s="23">
        <v>116</v>
      </c>
      <c r="J81" s="23">
        <v>3</v>
      </c>
      <c r="K81" s="23">
        <v>348</v>
      </c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4.25" customHeight="1" x14ac:dyDescent="0.3">
      <c r="A82" s="23">
        <v>23308</v>
      </c>
      <c r="B82" s="23" t="s">
        <v>270</v>
      </c>
      <c r="C82" s="23" t="s">
        <v>271</v>
      </c>
      <c r="D82" s="23" t="s">
        <v>230</v>
      </c>
      <c r="E82" s="23" t="s">
        <v>231</v>
      </c>
      <c r="F82" s="23" t="s">
        <v>81</v>
      </c>
      <c r="G82" s="23">
        <v>41099</v>
      </c>
      <c r="H82" s="23">
        <v>7</v>
      </c>
      <c r="I82" s="23">
        <v>112</v>
      </c>
      <c r="J82" s="23">
        <v>3</v>
      </c>
      <c r="K82" s="23">
        <v>336</v>
      </c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4.25" customHeight="1" x14ac:dyDescent="0.3">
      <c r="A83" s="23">
        <v>23356</v>
      </c>
      <c r="B83" s="23" t="s">
        <v>272</v>
      </c>
      <c r="C83" s="23" t="s">
        <v>273</v>
      </c>
      <c r="D83" s="23" t="s">
        <v>181</v>
      </c>
      <c r="E83" s="23" t="s">
        <v>182</v>
      </c>
      <c r="F83" s="23" t="s">
        <v>76</v>
      </c>
      <c r="G83" s="23">
        <v>41081</v>
      </c>
      <c r="H83" s="23">
        <v>6</v>
      </c>
      <c r="I83" s="23">
        <v>80</v>
      </c>
      <c r="J83" s="23">
        <v>3.99</v>
      </c>
      <c r="K83" s="23">
        <v>319.20000000000005</v>
      </c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4.25" customHeight="1" x14ac:dyDescent="0.3">
      <c r="A84" s="23">
        <v>23318</v>
      </c>
      <c r="B84" s="23" t="s">
        <v>274</v>
      </c>
      <c r="C84" s="23" t="s">
        <v>275</v>
      </c>
      <c r="D84" s="23" t="s">
        <v>156</v>
      </c>
      <c r="E84" s="23" t="s">
        <v>54</v>
      </c>
      <c r="F84" s="23" t="s">
        <v>76</v>
      </c>
      <c r="G84" s="23">
        <v>41099</v>
      </c>
      <c r="H84" s="23">
        <v>7</v>
      </c>
      <c r="I84" s="23">
        <v>48</v>
      </c>
      <c r="J84" s="23">
        <v>6.5</v>
      </c>
      <c r="K84" s="23">
        <v>312</v>
      </c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4.25" customHeight="1" x14ac:dyDescent="0.3">
      <c r="A85" s="23">
        <v>23357</v>
      </c>
      <c r="B85" s="23" t="s">
        <v>276</v>
      </c>
      <c r="C85" s="23" t="s">
        <v>233</v>
      </c>
      <c r="D85" s="23" t="s">
        <v>158</v>
      </c>
      <c r="E85" s="23" t="s">
        <v>159</v>
      </c>
      <c r="F85" s="23" t="s">
        <v>81</v>
      </c>
      <c r="G85" s="23">
        <v>41107</v>
      </c>
      <c r="H85" s="23">
        <v>7</v>
      </c>
      <c r="I85" s="23">
        <v>50</v>
      </c>
      <c r="J85" s="23">
        <v>6</v>
      </c>
      <c r="K85" s="23">
        <v>300</v>
      </c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4.25" customHeight="1" x14ac:dyDescent="0.3">
      <c r="A86" s="23">
        <v>23377</v>
      </c>
      <c r="B86" s="23" t="s">
        <v>277</v>
      </c>
      <c r="C86" s="23" t="s">
        <v>221</v>
      </c>
      <c r="D86" s="23" t="s">
        <v>194</v>
      </c>
      <c r="E86" s="23" t="s">
        <v>195</v>
      </c>
      <c r="F86" s="23" t="s">
        <v>76</v>
      </c>
      <c r="G86" s="23">
        <v>41075</v>
      </c>
      <c r="H86" s="23">
        <v>6</v>
      </c>
      <c r="I86" s="23">
        <v>43</v>
      </c>
      <c r="J86" s="23">
        <v>6.5</v>
      </c>
      <c r="K86" s="23">
        <v>279.5</v>
      </c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4.25" customHeight="1" x14ac:dyDescent="0.3">
      <c r="A87" s="23">
        <v>23311</v>
      </c>
      <c r="B87" s="23" t="s">
        <v>278</v>
      </c>
      <c r="C87" s="23" t="s">
        <v>279</v>
      </c>
      <c r="D87" s="23" t="s">
        <v>106</v>
      </c>
      <c r="E87" s="23" t="s">
        <v>56</v>
      </c>
      <c r="F87" s="23" t="s">
        <v>81</v>
      </c>
      <c r="G87" s="23">
        <v>41072</v>
      </c>
      <c r="H87" s="23">
        <v>6</v>
      </c>
      <c r="I87" s="23">
        <v>18</v>
      </c>
      <c r="J87" s="23">
        <v>14.5</v>
      </c>
      <c r="K87" s="23">
        <v>261</v>
      </c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4.25" customHeight="1" x14ac:dyDescent="0.3">
      <c r="A88" s="23">
        <v>23379</v>
      </c>
      <c r="B88" s="23" t="s">
        <v>280</v>
      </c>
      <c r="C88" s="23" t="s">
        <v>281</v>
      </c>
      <c r="D88" s="23" t="s">
        <v>181</v>
      </c>
      <c r="E88" s="23" t="s">
        <v>182</v>
      </c>
      <c r="F88" s="23" t="s">
        <v>76</v>
      </c>
      <c r="G88" s="23">
        <v>41270</v>
      </c>
      <c r="H88" s="23">
        <v>12</v>
      </c>
      <c r="I88" s="23">
        <v>65</v>
      </c>
      <c r="J88" s="23">
        <v>3.99</v>
      </c>
      <c r="K88" s="23">
        <v>259.35000000000002</v>
      </c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4.25" customHeight="1" x14ac:dyDescent="0.3">
      <c r="A89" s="23">
        <v>23360</v>
      </c>
      <c r="B89" s="23" t="s">
        <v>282</v>
      </c>
      <c r="C89" s="23" t="s">
        <v>266</v>
      </c>
      <c r="D89" s="23" t="s">
        <v>142</v>
      </c>
      <c r="E89" s="23" t="s">
        <v>143</v>
      </c>
      <c r="F89" s="23" t="s">
        <v>76</v>
      </c>
      <c r="G89" s="23">
        <v>41073</v>
      </c>
      <c r="H89" s="23">
        <v>6</v>
      </c>
      <c r="I89" s="23">
        <v>37</v>
      </c>
      <c r="J89" s="23">
        <v>6.99</v>
      </c>
      <c r="K89" s="23">
        <v>258.63</v>
      </c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4.25" customHeight="1" x14ac:dyDescent="0.3">
      <c r="A90" s="23">
        <v>23339</v>
      </c>
      <c r="B90" s="23" t="s">
        <v>283</v>
      </c>
      <c r="C90" s="23" t="s">
        <v>284</v>
      </c>
      <c r="D90" s="23" t="s">
        <v>158</v>
      </c>
      <c r="E90" s="23" t="s">
        <v>159</v>
      </c>
      <c r="F90" s="23" t="s">
        <v>76</v>
      </c>
      <c r="G90" s="23">
        <v>41101</v>
      </c>
      <c r="H90" s="23">
        <v>7</v>
      </c>
      <c r="I90" s="23">
        <v>41</v>
      </c>
      <c r="J90" s="23">
        <v>6</v>
      </c>
      <c r="K90" s="23">
        <v>246</v>
      </c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4.25" customHeight="1" x14ac:dyDescent="0.3">
      <c r="A91" s="23">
        <v>23341</v>
      </c>
      <c r="B91" s="23" t="s">
        <v>285</v>
      </c>
      <c r="C91" s="23" t="s">
        <v>286</v>
      </c>
      <c r="D91" s="23" t="s">
        <v>230</v>
      </c>
      <c r="E91" s="23" t="s">
        <v>231</v>
      </c>
      <c r="F91" s="23" t="s">
        <v>81</v>
      </c>
      <c r="G91" s="23">
        <v>41026</v>
      </c>
      <c r="H91" s="23">
        <v>4</v>
      </c>
      <c r="I91" s="23">
        <v>77</v>
      </c>
      <c r="J91" s="23">
        <v>3</v>
      </c>
      <c r="K91" s="23">
        <v>231</v>
      </c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4.25" customHeight="1" x14ac:dyDescent="0.3">
      <c r="A92" s="23">
        <v>23374</v>
      </c>
      <c r="B92" s="23" t="s">
        <v>287</v>
      </c>
      <c r="C92" s="23" t="s">
        <v>288</v>
      </c>
      <c r="D92" s="23" t="s">
        <v>181</v>
      </c>
      <c r="E92" s="23" t="s">
        <v>182</v>
      </c>
      <c r="F92" s="23" t="s">
        <v>76</v>
      </c>
      <c r="G92" s="23">
        <v>41257</v>
      </c>
      <c r="H92" s="23">
        <v>12</v>
      </c>
      <c r="I92" s="23">
        <v>57</v>
      </c>
      <c r="J92" s="23">
        <v>3.99</v>
      </c>
      <c r="K92" s="23">
        <v>227.43</v>
      </c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4.25" customHeight="1" x14ac:dyDescent="0.3">
      <c r="A93" s="23">
        <v>23273</v>
      </c>
      <c r="B93" s="23" t="s">
        <v>289</v>
      </c>
      <c r="C93" s="23" t="s">
        <v>290</v>
      </c>
      <c r="D93" s="23" t="s">
        <v>120</v>
      </c>
      <c r="E93" s="23" t="s">
        <v>52</v>
      </c>
      <c r="F93" s="23" t="s">
        <v>76</v>
      </c>
      <c r="G93" s="23">
        <v>41256</v>
      </c>
      <c r="H93" s="23">
        <v>12</v>
      </c>
      <c r="I93" s="23">
        <v>22</v>
      </c>
      <c r="J93" s="23">
        <v>9.99</v>
      </c>
      <c r="K93" s="23">
        <v>219.78</v>
      </c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4.25" customHeight="1" x14ac:dyDescent="0.3">
      <c r="A94" s="23">
        <v>23280</v>
      </c>
      <c r="B94" s="23" t="s">
        <v>291</v>
      </c>
      <c r="C94" s="23" t="s">
        <v>119</v>
      </c>
      <c r="D94" s="23" t="s">
        <v>142</v>
      </c>
      <c r="E94" s="23" t="s">
        <v>143</v>
      </c>
      <c r="F94" s="23" t="s">
        <v>76</v>
      </c>
      <c r="G94" s="23">
        <v>41002</v>
      </c>
      <c r="H94" s="23">
        <v>4</v>
      </c>
      <c r="I94" s="23">
        <v>30</v>
      </c>
      <c r="J94" s="23">
        <v>6.99</v>
      </c>
      <c r="K94" s="23">
        <v>209.70000000000002</v>
      </c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4.25" customHeight="1" x14ac:dyDescent="0.3">
      <c r="A95" s="23">
        <v>23370</v>
      </c>
      <c r="B95" s="23" t="s">
        <v>292</v>
      </c>
      <c r="C95" s="23" t="s">
        <v>84</v>
      </c>
      <c r="D95" s="23" t="s">
        <v>230</v>
      </c>
      <c r="E95" s="23" t="s">
        <v>231</v>
      </c>
      <c r="F95" s="23" t="s">
        <v>81</v>
      </c>
      <c r="G95" s="23">
        <v>41028</v>
      </c>
      <c r="H95" s="23">
        <v>4</v>
      </c>
      <c r="I95" s="23">
        <v>63</v>
      </c>
      <c r="J95" s="23">
        <v>3</v>
      </c>
      <c r="K95" s="23">
        <v>189</v>
      </c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4.25" customHeight="1" x14ac:dyDescent="0.3">
      <c r="A96" s="23">
        <v>23372</v>
      </c>
      <c r="B96" s="23" t="s">
        <v>293</v>
      </c>
      <c r="C96" s="23" t="s">
        <v>294</v>
      </c>
      <c r="D96" s="23" t="s">
        <v>194</v>
      </c>
      <c r="E96" s="23" t="s">
        <v>195</v>
      </c>
      <c r="F96" s="23" t="s">
        <v>76</v>
      </c>
      <c r="G96" s="23">
        <v>41255</v>
      </c>
      <c r="H96" s="23">
        <v>12</v>
      </c>
      <c r="I96" s="23">
        <v>22</v>
      </c>
      <c r="J96" s="23">
        <v>6.5</v>
      </c>
      <c r="K96" s="23">
        <v>143</v>
      </c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4.25" customHeight="1" x14ac:dyDescent="0.3">
      <c r="A97" s="23">
        <v>23265</v>
      </c>
      <c r="B97" s="23" t="s">
        <v>295</v>
      </c>
      <c r="C97" s="23" t="s">
        <v>296</v>
      </c>
      <c r="D97" s="23" t="s">
        <v>120</v>
      </c>
      <c r="E97" s="23" t="s">
        <v>52</v>
      </c>
      <c r="F97" s="23" t="s">
        <v>81</v>
      </c>
      <c r="G97" s="23">
        <v>41248</v>
      </c>
      <c r="H97" s="23">
        <v>12</v>
      </c>
      <c r="I97" s="23">
        <v>14</v>
      </c>
      <c r="J97" s="23">
        <v>9.99</v>
      </c>
      <c r="K97" s="23">
        <v>139.86000000000001</v>
      </c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4.25" customHeight="1" x14ac:dyDescent="0.3">
      <c r="A98" s="23">
        <v>23346</v>
      </c>
      <c r="B98" s="23" t="s">
        <v>297</v>
      </c>
      <c r="C98" s="23" t="s">
        <v>213</v>
      </c>
      <c r="D98" s="23" t="s">
        <v>120</v>
      </c>
      <c r="E98" s="23" t="s">
        <v>52</v>
      </c>
      <c r="F98" s="23" t="s">
        <v>76</v>
      </c>
      <c r="G98" s="23">
        <v>41119</v>
      </c>
      <c r="H98" s="23">
        <v>7</v>
      </c>
      <c r="I98" s="23">
        <v>13</v>
      </c>
      <c r="J98" s="23">
        <v>9.99</v>
      </c>
      <c r="K98" s="23">
        <v>129.87</v>
      </c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4.25" customHeight="1" x14ac:dyDescent="0.3">
      <c r="A99" s="23">
        <v>23312</v>
      </c>
      <c r="B99" s="23" t="s">
        <v>298</v>
      </c>
      <c r="C99" s="23" t="s">
        <v>299</v>
      </c>
      <c r="D99" s="23" t="s">
        <v>181</v>
      </c>
      <c r="E99" s="23" t="s">
        <v>182</v>
      </c>
      <c r="F99" s="23" t="s">
        <v>76</v>
      </c>
      <c r="G99" s="23">
        <v>41096</v>
      </c>
      <c r="H99" s="23">
        <v>7</v>
      </c>
      <c r="I99" s="23">
        <v>28</v>
      </c>
      <c r="J99" s="23">
        <v>3.99</v>
      </c>
      <c r="K99" s="23">
        <v>111.72</v>
      </c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4.25" customHeight="1" x14ac:dyDescent="0.3">
      <c r="A100" s="23">
        <v>23355</v>
      </c>
      <c r="B100" s="23" t="s">
        <v>300</v>
      </c>
      <c r="C100" s="23" t="s">
        <v>209</v>
      </c>
      <c r="D100" s="23" t="s">
        <v>168</v>
      </c>
      <c r="E100" s="23" t="s">
        <v>60</v>
      </c>
      <c r="F100" s="23" t="s">
        <v>76</v>
      </c>
      <c r="G100" s="23">
        <v>41026</v>
      </c>
      <c r="H100" s="23">
        <v>4</v>
      </c>
      <c r="I100" s="23">
        <v>16</v>
      </c>
      <c r="J100" s="23">
        <v>4.5</v>
      </c>
      <c r="K100" s="23">
        <v>72</v>
      </c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4.25" customHeight="1" x14ac:dyDescent="0.3">
      <c r="A101" s="23">
        <v>23322</v>
      </c>
      <c r="B101" s="23" t="s">
        <v>301</v>
      </c>
      <c r="C101" s="23" t="s">
        <v>170</v>
      </c>
      <c r="D101" s="23" t="s">
        <v>230</v>
      </c>
      <c r="E101" s="23" t="s">
        <v>231</v>
      </c>
      <c r="F101" s="23" t="s">
        <v>81</v>
      </c>
      <c r="G101" s="23">
        <v>41009</v>
      </c>
      <c r="H101" s="23">
        <v>4</v>
      </c>
      <c r="I101" s="23">
        <v>20</v>
      </c>
      <c r="J101" s="23">
        <v>3</v>
      </c>
      <c r="K101" s="23">
        <v>60</v>
      </c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4.25" customHeight="1" x14ac:dyDescent="0.3">
      <c r="A102" s="23">
        <v>23298</v>
      </c>
      <c r="B102" s="23" t="s">
        <v>302</v>
      </c>
      <c r="C102" s="23" t="s">
        <v>303</v>
      </c>
      <c r="D102" s="23" t="s">
        <v>168</v>
      </c>
      <c r="E102" s="23" t="s">
        <v>60</v>
      </c>
      <c r="F102" s="23" t="s">
        <v>91</v>
      </c>
      <c r="G102" s="23">
        <v>41118</v>
      </c>
      <c r="H102" s="23">
        <v>7</v>
      </c>
      <c r="I102" s="23">
        <v>12</v>
      </c>
      <c r="J102" s="23">
        <v>4.5</v>
      </c>
      <c r="K102" s="23">
        <v>54</v>
      </c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4.25" customHeight="1" x14ac:dyDescent="0.3">
      <c r="A103" s="23">
        <v>23367</v>
      </c>
      <c r="B103" s="23" t="s">
        <v>304</v>
      </c>
      <c r="C103" s="23" t="s">
        <v>305</v>
      </c>
      <c r="D103" s="23" t="s">
        <v>168</v>
      </c>
      <c r="E103" s="23" t="s">
        <v>60</v>
      </c>
      <c r="F103" s="23" t="s">
        <v>81</v>
      </c>
      <c r="G103" s="23">
        <v>41023</v>
      </c>
      <c r="H103" s="23">
        <v>4</v>
      </c>
      <c r="I103" s="23">
        <v>10</v>
      </c>
      <c r="J103" s="23">
        <v>4.5</v>
      </c>
      <c r="K103" s="23">
        <v>45</v>
      </c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4.25" customHeight="1" x14ac:dyDescent="0.3">
      <c r="A104" s="23">
        <v>23334</v>
      </c>
      <c r="B104" s="23" t="s">
        <v>306</v>
      </c>
      <c r="C104" s="23" t="s">
        <v>201</v>
      </c>
      <c r="D104" s="23" t="s">
        <v>230</v>
      </c>
      <c r="E104" s="23" t="s">
        <v>231</v>
      </c>
      <c r="F104" s="23" t="s">
        <v>76</v>
      </c>
      <c r="G104" s="23">
        <v>41260</v>
      </c>
      <c r="H104" s="23">
        <v>12</v>
      </c>
      <c r="I104" s="23">
        <v>14</v>
      </c>
      <c r="J104" s="23">
        <v>3</v>
      </c>
      <c r="K104" s="23">
        <v>42</v>
      </c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4.25" customHeight="1" x14ac:dyDescent="0.3">
      <c r="A105" s="23">
        <v>23285</v>
      </c>
      <c r="B105" s="23" t="s">
        <v>307</v>
      </c>
      <c r="C105" s="23" t="s">
        <v>221</v>
      </c>
      <c r="D105" s="23" t="s">
        <v>191</v>
      </c>
      <c r="E105" s="23" t="s">
        <v>192</v>
      </c>
      <c r="F105" s="23" t="s">
        <v>81</v>
      </c>
      <c r="G105" s="23">
        <v>41114</v>
      </c>
      <c r="H105" s="23">
        <v>7</v>
      </c>
      <c r="I105" s="23">
        <v>9</v>
      </c>
      <c r="J105" s="23">
        <v>4.5</v>
      </c>
      <c r="K105" s="23">
        <v>40.5</v>
      </c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4.25" customHeight="1" x14ac:dyDescent="0.3">
      <c r="A106" s="23">
        <v>23375</v>
      </c>
      <c r="B106" s="23" t="s">
        <v>308</v>
      </c>
      <c r="C106" s="23" t="s">
        <v>209</v>
      </c>
      <c r="D106" s="23" t="s">
        <v>142</v>
      </c>
      <c r="E106" s="23" t="s">
        <v>143</v>
      </c>
      <c r="F106" s="23" t="s">
        <v>81</v>
      </c>
      <c r="G106" s="23">
        <v>41029</v>
      </c>
      <c r="H106" s="23">
        <v>4</v>
      </c>
      <c r="I106" s="23">
        <v>5</v>
      </c>
      <c r="J106" s="23">
        <v>6.99</v>
      </c>
      <c r="K106" s="23">
        <v>34.950000000000003</v>
      </c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4.25" customHeight="1" x14ac:dyDescent="0.3">
      <c r="A107" s="23">
        <v>23336</v>
      </c>
      <c r="B107" s="23" t="s">
        <v>309</v>
      </c>
      <c r="C107" s="23" t="s">
        <v>310</v>
      </c>
      <c r="D107" s="23" t="s">
        <v>191</v>
      </c>
      <c r="E107" s="23" t="s">
        <v>192</v>
      </c>
      <c r="F107" s="23" t="s">
        <v>81</v>
      </c>
      <c r="G107" s="23">
        <v>41091</v>
      </c>
      <c r="H107" s="23">
        <v>7</v>
      </c>
      <c r="I107" s="23">
        <v>7</v>
      </c>
      <c r="J107" s="23">
        <v>4.5</v>
      </c>
      <c r="K107" s="23">
        <v>31.5</v>
      </c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4.25" customHeight="1" x14ac:dyDescent="0.3">
      <c r="A108" s="23">
        <v>23279</v>
      </c>
      <c r="B108" s="23" t="s">
        <v>311</v>
      </c>
      <c r="C108" s="23" t="s">
        <v>284</v>
      </c>
      <c r="D108" s="23" t="s">
        <v>230</v>
      </c>
      <c r="E108" s="23" t="s">
        <v>231</v>
      </c>
      <c r="F108" s="23" t="s">
        <v>76</v>
      </c>
      <c r="G108" s="23">
        <v>41020</v>
      </c>
      <c r="H108" s="23">
        <v>4</v>
      </c>
      <c r="I108" s="23">
        <v>10</v>
      </c>
      <c r="J108" s="23">
        <v>3</v>
      </c>
      <c r="K108" s="23">
        <v>30</v>
      </c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4.25" customHeight="1" x14ac:dyDescent="0.3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4.25" customHeight="1" x14ac:dyDescent="0.3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4.25" customHeight="1" x14ac:dyDescent="0.3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4.25" customHeight="1" x14ac:dyDescent="0.3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4.25" customHeight="1" x14ac:dyDescent="0.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4.25" customHeight="1" x14ac:dyDescent="0.3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4.25" customHeight="1" x14ac:dyDescent="0.3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4.25" customHeight="1" x14ac:dyDescent="0.3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4.25" customHeight="1" x14ac:dyDescent="0.3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4.25" customHeight="1" x14ac:dyDescent="0.3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4.25" customHeight="1" x14ac:dyDescent="0.3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4.25" customHeight="1" x14ac:dyDescent="0.3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4.25" customHeight="1" x14ac:dyDescent="0.3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4.25" customHeight="1" x14ac:dyDescent="0.3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4.25" customHeight="1" x14ac:dyDescent="0.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4.25" customHeight="1" x14ac:dyDescent="0.3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4.25" customHeight="1" x14ac:dyDescent="0.3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4.25" customHeight="1" x14ac:dyDescent="0.3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4.25" customHeight="1" x14ac:dyDescent="0.3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4.25" customHeight="1" x14ac:dyDescent="0.3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4.25" customHeight="1" x14ac:dyDescent="0.3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4.25" customHeight="1" x14ac:dyDescent="0.3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4.25" customHeight="1" x14ac:dyDescent="0.3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4.25" customHeight="1" x14ac:dyDescent="0.3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4.25" customHeight="1" x14ac:dyDescent="0.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4.25" customHeight="1" x14ac:dyDescent="0.3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4.25" customHeight="1" x14ac:dyDescent="0.3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4.25" customHeight="1" x14ac:dyDescent="0.3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4.25" customHeight="1" x14ac:dyDescent="0.3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4.25" customHeight="1" x14ac:dyDescent="0.3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4.25" customHeight="1" x14ac:dyDescent="0.3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4.25" customHeight="1" x14ac:dyDescent="0.3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4.25" customHeight="1" x14ac:dyDescent="0.3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4.25" customHeight="1" x14ac:dyDescent="0.3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4.25" customHeight="1" x14ac:dyDescent="0.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4.25" customHeight="1" x14ac:dyDescent="0.3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4.25" customHeight="1" x14ac:dyDescent="0.3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4.25" customHeight="1" x14ac:dyDescent="0.3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4.25" customHeight="1" x14ac:dyDescent="0.3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4.25" customHeight="1" x14ac:dyDescent="0.3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4.25" customHeight="1" x14ac:dyDescent="0.3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4.25" customHeight="1" x14ac:dyDescent="0.3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4.25" customHeight="1" x14ac:dyDescent="0.3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4.25" customHeight="1" x14ac:dyDescent="0.3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4.25" customHeight="1" x14ac:dyDescent="0.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4.25" customHeight="1" x14ac:dyDescent="0.3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4.25" customHeight="1" x14ac:dyDescent="0.3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4.25" customHeight="1" x14ac:dyDescent="0.3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4.25" customHeight="1" x14ac:dyDescent="0.3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4.25" customHeight="1" x14ac:dyDescent="0.3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4.25" customHeight="1" x14ac:dyDescent="0.3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4.25" customHeight="1" x14ac:dyDescent="0.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4.25" customHeight="1" x14ac:dyDescent="0.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4.25" customHeight="1" x14ac:dyDescent="0.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4.25" customHeight="1" x14ac:dyDescent="0.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4.25" customHeight="1" x14ac:dyDescent="0.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4.25" customHeight="1" x14ac:dyDescent="0.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4.25" customHeight="1" x14ac:dyDescent="0.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4.25" customHeight="1" x14ac:dyDescent="0.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4.25" customHeight="1" x14ac:dyDescent="0.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4.25" customHeight="1" x14ac:dyDescent="0.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4.25" customHeight="1" x14ac:dyDescent="0.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4.25" customHeight="1" x14ac:dyDescent="0.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4.25" customHeight="1" x14ac:dyDescent="0.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4.25" customHeight="1" x14ac:dyDescent="0.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4.25" customHeight="1" x14ac:dyDescent="0.3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4.25" customHeight="1" x14ac:dyDescent="0.3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4.25" customHeight="1" x14ac:dyDescent="0.3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4.25" customHeight="1" x14ac:dyDescent="0.3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4.25" customHeight="1" x14ac:dyDescent="0.3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4.25" customHeight="1" x14ac:dyDescent="0.3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4.25" customHeight="1" x14ac:dyDescent="0.3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4.25" customHeight="1" x14ac:dyDescent="0.3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4.25" customHeight="1" x14ac:dyDescent="0.3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4.25" customHeight="1" x14ac:dyDescent="0.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4.25" customHeight="1" x14ac:dyDescent="0.3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4.25" customHeight="1" x14ac:dyDescent="0.3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4.25" customHeight="1" x14ac:dyDescent="0.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4.25" customHeight="1" x14ac:dyDescent="0.3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4.25" customHeight="1" x14ac:dyDescent="0.3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4.25" customHeight="1" x14ac:dyDescent="0.3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4.25" customHeight="1" x14ac:dyDescent="0.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4.25" customHeight="1" x14ac:dyDescent="0.3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4.25" customHeight="1" x14ac:dyDescent="0.3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4.25" customHeight="1" x14ac:dyDescent="0.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4.25" customHeight="1" x14ac:dyDescent="0.3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4.25" customHeight="1" x14ac:dyDescent="0.3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4.25" customHeight="1" x14ac:dyDescent="0.3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4.25" customHeight="1" x14ac:dyDescent="0.3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4.25" customHeight="1" x14ac:dyDescent="0.3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4.25" customHeight="1" x14ac:dyDescent="0.3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4.25" customHeight="1" x14ac:dyDescent="0.3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4.25" customHeight="1" x14ac:dyDescent="0.3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4.25" customHeight="1" x14ac:dyDescent="0.3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4.25" customHeight="1" x14ac:dyDescent="0.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4.25" customHeight="1" x14ac:dyDescent="0.3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4.25" customHeight="1" x14ac:dyDescent="0.3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4.25" customHeight="1" x14ac:dyDescent="0.3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4.25" customHeight="1" x14ac:dyDescent="0.3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4.25" customHeight="1" x14ac:dyDescent="0.3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4.25" customHeight="1" x14ac:dyDescent="0.3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4.25" customHeight="1" x14ac:dyDescent="0.3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4.25" customHeight="1" x14ac:dyDescent="0.3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4.25" customHeight="1" x14ac:dyDescent="0.3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4.25" customHeight="1" x14ac:dyDescent="0.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4.25" customHeight="1" x14ac:dyDescent="0.3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4.25" customHeight="1" x14ac:dyDescent="0.3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4.25" customHeight="1" x14ac:dyDescent="0.3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4.25" customHeight="1" x14ac:dyDescent="0.3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4.25" customHeight="1" x14ac:dyDescent="0.3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4.25" customHeight="1" x14ac:dyDescent="0.3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4.25" customHeight="1" x14ac:dyDescent="0.3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4.25" customHeight="1" x14ac:dyDescent="0.3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4.25" customHeight="1" x14ac:dyDescent="0.3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4.25" customHeight="1" x14ac:dyDescent="0.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4.25" customHeight="1" x14ac:dyDescent="0.3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4.25" customHeight="1" x14ac:dyDescent="0.3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4.25" customHeight="1" x14ac:dyDescent="0.3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4.25" customHeight="1" x14ac:dyDescent="0.3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4.25" customHeight="1" x14ac:dyDescent="0.3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4.25" customHeight="1" x14ac:dyDescent="0.3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4.25" customHeight="1" x14ac:dyDescent="0.3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4.25" customHeight="1" x14ac:dyDescent="0.3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4.25" customHeight="1" x14ac:dyDescent="0.3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4.25" customHeight="1" x14ac:dyDescent="0.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4.25" customHeight="1" x14ac:dyDescent="0.3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4.25" customHeight="1" x14ac:dyDescent="0.3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4.25" customHeight="1" x14ac:dyDescent="0.3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4.25" customHeight="1" x14ac:dyDescent="0.3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4.25" customHeight="1" x14ac:dyDescent="0.3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4.25" customHeight="1" x14ac:dyDescent="0.3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4.25" customHeight="1" x14ac:dyDescent="0.3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4.25" customHeight="1" x14ac:dyDescent="0.3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4.25" customHeight="1" x14ac:dyDescent="0.3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4.25" customHeight="1" x14ac:dyDescent="0.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4.25" customHeight="1" x14ac:dyDescent="0.3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4.25" customHeight="1" x14ac:dyDescent="0.3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4.25" customHeight="1" x14ac:dyDescent="0.3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4.25" customHeight="1" x14ac:dyDescent="0.3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4.25" customHeight="1" x14ac:dyDescent="0.3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4.25" customHeight="1" x14ac:dyDescent="0.3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4.25" customHeight="1" x14ac:dyDescent="0.3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4.25" customHeight="1" x14ac:dyDescent="0.3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4.25" customHeight="1" x14ac:dyDescent="0.3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4.25" customHeight="1" x14ac:dyDescent="0.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4.25" customHeight="1" x14ac:dyDescent="0.3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4.25" customHeight="1" x14ac:dyDescent="0.3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4.25" customHeight="1" x14ac:dyDescent="0.3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4.25" customHeight="1" x14ac:dyDescent="0.3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4.25" customHeight="1" x14ac:dyDescent="0.3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4.25" customHeight="1" x14ac:dyDescent="0.3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4.25" customHeight="1" x14ac:dyDescent="0.3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4.25" customHeight="1" x14ac:dyDescent="0.3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4.25" customHeight="1" x14ac:dyDescent="0.3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4.25" customHeight="1" x14ac:dyDescent="0.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4.25" customHeight="1" x14ac:dyDescent="0.3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4.25" customHeight="1" x14ac:dyDescent="0.3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4.25" customHeight="1" x14ac:dyDescent="0.3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4.25" customHeight="1" x14ac:dyDescent="0.3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4.25" customHeight="1" x14ac:dyDescent="0.3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4.25" customHeight="1" x14ac:dyDescent="0.3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4.25" customHeight="1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4.25" customHeight="1" x14ac:dyDescent="0.3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4.25" customHeight="1" x14ac:dyDescent="0.3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4.25" customHeight="1" x14ac:dyDescent="0.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4.25" customHeight="1" x14ac:dyDescent="0.3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4.25" customHeight="1" x14ac:dyDescent="0.3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4.25" customHeight="1" x14ac:dyDescent="0.3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4.25" customHeight="1" x14ac:dyDescent="0.3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4.25" customHeight="1" x14ac:dyDescent="0.3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4.25" customHeight="1" x14ac:dyDescent="0.3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4.25" customHeight="1" x14ac:dyDescent="0.3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4.25" customHeight="1" x14ac:dyDescent="0.3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4.25" customHeight="1" x14ac:dyDescent="0.3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4.25" customHeight="1" x14ac:dyDescent="0.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4.25" customHeight="1" x14ac:dyDescent="0.3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4.25" customHeight="1" x14ac:dyDescent="0.3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4.25" customHeight="1" x14ac:dyDescent="0.3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4.25" customHeight="1" x14ac:dyDescent="0.3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4.25" customHeight="1" x14ac:dyDescent="0.3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4.25" customHeight="1" x14ac:dyDescent="0.3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4.25" customHeight="1" x14ac:dyDescent="0.3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4.25" customHeight="1" x14ac:dyDescent="0.3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4.25" customHeight="1" x14ac:dyDescent="0.3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4.25" customHeight="1" x14ac:dyDescent="0.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4.25" customHeight="1" x14ac:dyDescent="0.3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4.25" customHeight="1" x14ac:dyDescent="0.3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4.25" customHeight="1" x14ac:dyDescent="0.3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4.25" customHeight="1" x14ac:dyDescent="0.3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4.25" customHeight="1" x14ac:dyDescent="0.3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4.25" customHeight="1" x14ac:dyDescent="0.3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4.25" customHeight="1" x14ac:dyDescent="0.3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4.25" customHeight="1" x14ac:dyDescent="0.3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4.25" customHeight="1" x14ac:dyDescent="0.3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4.25" customHeight="1" x14ac:dyDescent="0.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4.25" customHeight="1" x14ac:dyDescent="0.3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4.25" customHeight="1" x14ac:dyDescent="0.3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4.25" customHeight="1" x14ac:dyDescent="0.3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4.25" customHeight="1" x14ac:dyDescent="0.3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4.25" customHeight="1" x14ac:dyDescent="0.3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4.25" customHeight="1" x14ac:dyDescent="0.3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4.25" customHeight="1" x14ac:dyDescent="0.3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4.25" customHeight="1" x14ac:dyDescent="0.3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4.25" customHeight="1" x14ac:dyDescent="0.3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4.25" customHeight="1" x14ac:dyDescent="0.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4.25" customHeight="1" x14ac:dyDescent="0.3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4.25" customHeight="1" x14ac:dyDescent="0.3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4.25" customHeight="1" x14ac:dyDescent="0.3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4.25" customHeight="1" x14ac:dyDescent="0.3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4.25" customHeight="1" x14ac:dyDescent="0.3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4.25" customHeight="1" x14ac:dyDescent="0.3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4.25" customHeight="1" x14ac:dyDescent="0.3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4.25" customHeight="1" x14ac:dyDescent="0.3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4.25" customHeight="1" x14ac:dyDescent="0.3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4.25" customHeight="1" x14ac:dyDescent="0.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4.25" customHeight="1" x14ac:dyDescent="0.3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4.25" customHeight="1" x14ac:dyDescent="0.3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4.25" customHeight="1" x14ac:dyDescent="0.3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4.25" customHeight="1" x14ac:dyDescent="0.3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4.25" customHeight="1" x14ac:dyDescent="0.3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4.25" customHeight="1" x14ac:dyDescent="0.3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4.25" customHeight="1" x14ac:dyDescent="0.3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4.25" customHeight="1" x14ac:dyDescent="0.3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4.25" customHeight="1" x14ac:dyDescent="0.3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4.25" customHeight="1" x14ac:dyDescent="0.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4.25" customHeight="1" x14ac:dyDescent="0.3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4.25" customHeight="1" x14ac:dyDescent="0.3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4.25" customHeight="1" x14ac:dyDescent="0.3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4.25" customHeight="1" x14ac:dyDescent="0.3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4.25" customHeight="1" x14ac:dyDescent="0.3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4.25" customHeight="1" x14ac:dyDescent="0.3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4.25" customHeight="1" x14ac:dyDescent="0.3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4.25" customHeight="1" x14ac:dyDescent="0.3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4.25" customHeight="1" x14ac:dyDescent="0.3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4.25" customHeight="1" x14ac:dyDescent="0.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4.25" customHeight="1" x14ac:dyDescent="0.3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4.25" customHeight="1" x14ac:dyDescent="0.3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4.25" customHeight="1" x14ac:dyDescent="0.3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4.25" customHeight="1" x14ac:dyDescent="0.3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4.25" customHeight="1" x14ac:dyDescent="0.3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4.25" customHeight="1" x14ac:dyDescent="0.3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4.25" customHeight="1" x14ac:dyDescent="0.3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4.25" customHeight="1" x14ac:dyDescent="0.3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4.25" customHeight="1" x14ac:dyDescent="0.3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4.25" customHeight="1" x14ac:dyDescent="0.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4.25" customHeight="1" x14ac:dyDescent="0.3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4.25" customHeight="1" x14ac:dyDescent="0.3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4.25" customHeight="1" x14ac:dyDescent="0.3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4.25" customHeight="1" x14ac:dyDescent="0.3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4.25" customHeight="1" x14ac:dyDescent="0.3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4.25" customHeight="1" x14ac:dyDescent="0.3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4.25" customHeight="1" x14ac:dyDescent="0.3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4.25" customHeight="1" x14ac:dyDescent="0.3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4.25" customHeight="1" x14ac:dyDescent="0.3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4.25" customHeight="1" x14ac:dyDescent="0.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4.25" customHeight="1" x14ac:dyDescent="0.3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4.25" customHeight="1" x14ac:dyDescent="0.3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4.25" customHeight="1" x14ac:dyDescent="0.3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4.25" customHeight="1" x14ac:dyDescent="0.3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4.25" customHeight="1" x14ac:dyDescent="0.3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4.25" customHeight="1" x14ac:dyDescent="0.3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4.25" customHeight="1" x14ac:dyDescent="0.3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4.25" customHeight="1" x14ac:dyDescent="0.3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4.25" customHeight="1" x14ac:dyDescent="0.3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4.25" customHeight="1" x14ac:dyDescent="0.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4.25" customHeight="1" x14ac:dyDescent="0.3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4.25" customHeight="1" x14ac:dyDescent="0.3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4.25" customHeight="1" x14ac:dyDescent="0.3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4.25" customHeight="1" x14ac:dyDescent="0.3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4.25" customHeight="1" x14ac:dyDescent="0.3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4.25" customHeight="1" x14ac:dyDescent="0.3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4.25" customHeight="1" x14ac:dyDescent="0.3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4.25" customHeight="1" x14ac:dyDescent="0.3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4.25" customHeight="1" x14ac:dyDescent="0.3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4.25" customHeight="1" x14ac:dyDescent="0.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4.25" customHeight="1" x14ac:dyDescent="0.3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4.25" customHeight="1" x14ac:dyDescent="0.3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4.25" customHeight="1" x14ac:dyDescent="0.3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4.25" customHeight="1" x14ac:dyDescent="0.3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4.25" customHeight="1" x14ac:dyDescent="0.3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4.25" customHeight="1" x14ac:dyDescent="0.3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4.25" customHeight="1" x14ac:dyDescent="0.3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4.25" customHeight="1" x14ac:dyDescent="0.3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4.25" customHeight="1" x14ac:dyDescent="0.3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4.25" customHeight="1" x14ac:dyDescent="0.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4.25" customHeight="1" x14ac:dyDescent="0.3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4.25" customHeight="1" x14ac:dyDescent="0.3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4.25" customHeight="1" x14ac:dyDescent="0.3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4.25" customHeight="1" x14ac:dyDescent="0.3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4.25" customHeight="1" x14ac:dyDescent="0.3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4.25" customHeight="1" x14ac:dyDescent="0.3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4.25" customHeight="1" x14ac:dyDescent="0.3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4.25" customHeight="1" x14ac:dyDescent="0.3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4.25" customHeight="1" x14ac:dyDescent="0.3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4.25" customHeight="1" x14ac:dyDescent="0.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4.25" customHeight="1" x14ac:dyDescent="0.3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4.25" customHeight="1" x14ac:dyDescent="0.3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4.25" customHeight="1" x14ac:dyDescent="0.3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4.25" customHeight="1" x14ac:dyDescent="0.3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4.25" customHeight="1" x14ac:dyDescent="0.3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4.25" customHeight="1" x14ac:dyDescent="0.3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4.25" customHeight="1" x14ac:dyDescent="0.3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4.25" customHeight="1" x14ac:dyDescent="0.3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4.25" customHeight="1" x14ac:dyDescent="0.3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4.25" customHeight="1" x14ac:dyDescent="0.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4.25" customHeight="1" x14ac:dyDescent="0.3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4.25" customHeight="1" x14ac:dyDescent="0.3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4.25" customHeight="1" x14ac:dyDescent="0.3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4.25" customHeight="1" x14ac:dyDescent="0.3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4.25" customHeight="1" x14ac:dyDescent="0.3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4.25" customHeight="1" x14ac:dyDescent="0.3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4.25" customHeight="1" x14ac:dyDescent="0.3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4.25" customHeight="1" x14ac:dyDescent="0.3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4.25" customHeight="1" x14ac:dyDescent="0.3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4.25" customHeight="1" x14ac:dyDescent="0.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4.25" customHeight="1" x14ac:dyDescent="0.3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4.25" customHeight="1" x14ac:dyDescent="0.3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4.25" customHeight="1" x14ac:dyDescent="0.3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4.25" customHeight="1" x14ac:dyDescent="0.3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4.25" customHeight="1" x14ac:dyDescent="0.3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4.25" customHeight="1" x14ac:dyDescent="0.3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4.25" customHeight="1" x14ac:dyDescent="0.3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4.25" customHeight="1" x14ac:dyDescent="0.3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4.25" customHeight="1" x14ac:dyDescent="0.3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4.25" customHeight="1" x14ac:dyDescent="0.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4.25" customHeight="1" x14ac:dyDescent="0.3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4.25" customHeight="1" x14ac:dyDescent="0.3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4.25" customHeight="1" x14ac:dyDescent="0.3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4.25" customHeight="1" x14ac:dyDescent="0.3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4.25" customHeight="1" x14ac:dyDescent="0.3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4.25" customHeight="1" x14ac:dyDescent="0.3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4.25" customHeight="1" x14ac:dyDescent="0.3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4.25" customHeight="1" x14ac:dyDescent="0.3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4.25" customHeight="1" x14ac:dyDescent="0.3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4.25" customHeight="1" x14ac:dyDescent="0.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4.25" customHeight="1" x14ac:dyDescent="0.3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4.25" customHeight="1" x14ac:dyDescent="0.3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4.25" customHeight="1" x14ac:dyDescent="0.3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4.25" customHeight="1" x14ac:dyDescent="0.3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4.25" customHeight="1" x14ac:dyDescent="0.3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4.25" customHeight="1" x14ac:dyDescent="0.3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4.25" customHeight="1" x14ac:dyDescent="0.3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4.25" customHeight="1" x14ac:dyDescent="0.3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4.25" customHeight="1" x14ac:dyDescent="0.3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4.25" customHeight="1" x14ac:dyDescent="0.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4.25" customHeight="1" x14ac:dyDescent="0.3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4.25" customHeight="1" x14ac:dyDescent="0.3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4.25" customHeight="1" x14ac:dyDescent="0.3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4.25" customHeight="1" x14ac:dyDescent="0.3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4.25" customHeight="1" x14ac:dyDescent="0.3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4.25" customHeight="1" x14ac:dyDescent="0.3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4.25" customHeight="1" x14ac:dyDescent="0.3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4.25" customHeight="1" x14ac:dyDescent="0.3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4.25" customHeight="1" x14ac:dyDescent="0.3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4.25" customHeight="1" x14ac:dyDescent="0.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4.25" customHeight="1" x14ac:dyDescent="0.3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4.25" customHeight="1" x14ac:dyDescent="0.3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4.25" customHeight="1" x14ac:dyDescent="0.3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4.25" customHeight="1" x14ac:dyDescent="0.3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4.25" customHeight="1" x14ac:dyDescent="0.3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4.25" customHeight="1" x14ac:dyDescent="0.3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4.25" customHeight="1" x14ac:dyDescent="0.3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4.25" customHeight="1" x14ac:dyDescent="0.3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4.25" customHeight="1" x14ac:dyDescent="0.3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4.25" customHeight="1" x14ac:dyDescent="0.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4.25" customHeight="1" x14ac:dyDescent="0.3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4.25" customHeight="1" x14ac:dyDescent="0.3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4.25" customHeight="1" x14ac:dyDescent="0.3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4.25" customHeight="1" x14ac:dyDescent="0.3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4.25" customHeight="1" x14ac:dyDescent="0.3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4.25" customHeight="1" x14ac:dyDescent="0.3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4.25" customHeight="1" x14ac:dyDescent="0.3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4.25" customHeight="1" x14ac:dyDescent="0.3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4.25" customHeight="1" x14ac:dyDescent="0.3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4.25" customHeight="1" x14ac:dyDescent="0.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4.25" customHeight="1" x14ac:dyDescent="0.3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4.25" customHeight="1" x14ac:dyDescent="0.3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4.25" customHeight="1" x14ac:dyDescent="0.3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4.25" customHeight="1" x14ac:dyDescent="0.3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4.25" customHeight="1" x14ac:dyDescent="0.3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4.25" customHeight="1" x14ac:dyDescent="0.3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4.25" customHeight="1" x14ac:dyDescent="0.3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4.25" customHeight="1" x14ac:dyDescent="0.3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4.25" customHeight="1" x14ac:dyDescent="0.3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4.25" customHeight="1" x14ac:dyDescent="0.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4.25" customHeight="1" x14ac:dyDescent="0.3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4.25" customHeight="1" x14ac:dyDescent="0.3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4.25" customHeight="1" x14ac:dyDescent="0.3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4.25" customHeight="1" x14ac:dyDescent="0.3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4.25" customHeight="1" x14ac:dyDescent="0.3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4.25" customHeight="1" x14ac:dyDescent="0.3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4.25" customHeight="1" x14ac:dyDescent="0.3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4.25" customHeight="1" x14ac:dyDescent="0.3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4.25" customHeight="1" x14ac:dyDescent="0.3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4.25" customHeight="1" x14ac:dyDescent="0.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4.25" customHeight="1" x14ac:dyDescent="0.3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4.25" customHeight="1" x14ac:dyDescent="0.3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4.25" customHeight="1" x14ac:dyDescent="0.3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4.25" customHeight="1" x14ac:dyDescent="0.3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4.25" customHeight="1" x14ac:dyDescent="0.3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4.25" customHeight="1" x14ac:dyDescent="0.3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4.25" customHeight="1" x14ac:dyDescent="0.3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4.25" customHeight="1" x14ac:dyDescent="0.3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4.25" customHeight="1" x14ac:dyDescent="0.3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4.25" customHeight="1" x14ac:dyDescent="0.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4.25" customHeight="1" x14ac:dyDescent="0.3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4.25" customHeight="1" x14ac:dyDescent="0.3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4.25" customHeight="1" x14ac:dyDescent="0.3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4.25" customHeight="1" x14ac:dyDescent="0.3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4.25" customHeight="1" x14ac:dyDescent="0.3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4.25" customHeight="1" x14ac:dyDescent="0.3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4.25" customHeight="1" x14ac:dyDescent="0.3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4.25" customHeight="1" x14ac:dyDescent="0.3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4.25" customHeight="1" x14ac:dyDescent="0.3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4.25" customHeight="1" x14ac:dyDescent="0.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4.25" customHeight="1" x14ac:dyDescent="0.3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4.25" customHeight="1" x14ac:dyDescent="0.3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4.25" customHeight="1" x14ac:dyDescent="0.3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4.25" customHeight="1" x14ac:dyDescent="0.3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4.25" customHeight="1" x14ac:dyDescent="0.3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4.25" customHeight="1" x14ac:dyDescent="0.3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4.25" customHeight="1" x14ac:dyDescent="0.3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4.25" customHeight="1" x14ac:dyDescent="0.3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4.25" customHeight="1" x14ac:dyDescent="0.3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4.25" customHeight="1" x14ac:dyDescent="0.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4.25" customHeight="1" x14ac:dyDescent="0.3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4.25" customHeight="1" x14ac:dyDescent="0.3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4.25" customHeight="1" x14ac:dyDescent="0.3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4.25" customHeight="1" x14ac:dyDescent="0.3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4.25" customHeight="1" x14ac:dyDescent="0.3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4.25" customHeight="1" x14ac:dyDescent="0.3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4.25" customHeight="1" x14ac:dyDescent="0.3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4.25" customHeight="1" x14ac:dyDescent="0.3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4.25" customHeight="1" x14ac:dyDescent="0.3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4.25" customHeight="1" x14ac:dyDescent="0.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4.25" customHeight="1" x14ac:dyDescent="0.3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4.25" customHeight="1" x14ac:dyDescent="0.3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4.25" customHeight="1" x14ac:dyDescent="0.3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4.25" customHeight="1" x14ac:dyDescent="0.3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4.25" customHeight="1" x14ac:dyDescent="0.3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4.25" customHeight="1" x14ac:dyDescent="0.3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4.25" customHeight="1" x14ac:dyDescent="0.3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4.25" customHeight="1" x14ac:dyDescent="0.3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4.25" customHeight="1" x14ac:dyDescent="0.3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4.25" customHeight="1" x14ac:dyDescent="0.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4.25" customHeight="1" x14ac:dyDescent="0.3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4.25" customHeight="1" x14ac:dyDescent="0.3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4.25" customHeight="1" x14ac:dyDescent="0.3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4.25" customHeight="1" x14ac:dyDescent="0.3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4.25" customHeight="1" x14ac:dyDescent="0.3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4.25" customHeight="1" x14ac:dyDescent="0.3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4.25" customHeight="1" x14ac:dyDescent="0.3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4.25" customHeight="1" x14ac:dyDescent="0.3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4.25" customHeight="1" x14ac:dyDescent="0.3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4.25" customHeight="1" x14ac:dyDescent="0.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4.25" customHeight="1" x14ac:dyDescent="0.3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4.25" customHeight="1" x14ac:dyDescent="0.3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4.25" customHeight="1" x14ac:dyDescent="0.3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4.25" customHeight="1" x14ac:dyDescent="0.3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4.25" customHeight="1" x14ac:dyDescent="0.3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4.25" customHeight="1" x14ac:dyDescent="0.3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4.25" customHeight="1" x14ac:dyDescent="0.3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4.25" customHeight="1" x14ac:dyDescent="0.3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4.25" customHeight="1" x14ac:dyDescent="0.3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4.25" customHeight="1" x14ac:dyDescent="0.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4.25" customHeight="1" x14ac:dyDescent="0.3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4.25" customHeight="1" x14ac:dyDescent="0.3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4.25" customHeight="1" x14ac:dyDescent="0.3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4.25" customHeight="1" x14ac:dyDescent="0.3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4.25" customHeight="1" x14ac:dyDescent="0.3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4.25" customHeight="1" x14ac:dyDescent="0.3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4.25" customHeight="1" x14ac:dyDescent="0.3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4.25" customHeight="1" x14ac:dyDescent="0.3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4.25" customHeight="1" x14ac:dyDescent="0.3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4.25" customHeight="1" x14ac:dyDescent="0.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4.25" customHeight="1" x14ac:dyDescent="0.3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4.25" customHeight="1" x14ac:dyDescent="0.3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4.25" customHeight="1" x14ac:dyDescent="0.3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4.25" customHeight="1" x14ac:dyDescent="0.3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4.25" customHeight="1" x14ac:dyDescent="0.3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4.25" customHeight="1" x14ac:dyDescent="0.3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4.25" customHeight="1" x14ac:dyDescent="0.3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4.25" customHeight="1" x14ac:dyDescent="0.3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4.25" customHeight="1" x14ac:dyDescent="0.3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4.25" customHeight="1" x14ac:dyDescent="0.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4.25" customHeight="1" x14ac:dyDescent="0.3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4.25" customHeight="1" x14ac:dyDescent="0.3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4.25" customHeight="1" x14ac:dyDescent="0.3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4.25" customHeight="1" x14ac:dyDescent="0.3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4.25" customHeight="1" x14ac:dyDescent="0.3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4.25" customHeight="1" x14ac:dyDescent="0.3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4.25" customHeight="1" x14ac:dyDescent="0.3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4.25" customHeight="1" x14ac:dyDescent="0.3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4.25" customHeight="1" x14ac:dyDescent="0.3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4.25" customHeight="1" x14ac:dyDescent="0.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4.25" customHeight="1" x14ac:dyDescent="0.3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4.25" customHeight="1" x14ac:dyDescent="0.3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4.25" customHeight="1" x14ac:dyDescent="0.3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4.25" customHeight="1" x14ac:dyDescent="0.3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4.25" customHeight="1" x14ac:dyDescent="0.3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4.25" customHeight="1" x14ac:dyDescent="0.3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4.25" customHeight="1" x14ac:dyDescent="0.3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4.25" customHeight="1" x14ac:dyDescent="0.3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4.25" customHeight="1" x14ac:dyDescent="0.3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4.25" customHeight="1" x14ac:dyDescent="0.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4.25" customHeight="1" x14ac:dyDescent="0.3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4.25" customHeight="1" x14ac:dyDescent="0.3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4.25" customHeight="1" x14ac:dyDescent="0.3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4.25" customHeight="1" x14ac:dyDescent="0.3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4.25" customHeight="1" x14ac:dyDescent="0.3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4.25" customHeight="1" x14ac:dyDescent="0.3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4.25" customHeight="1" x14ac:dyDescent="0.3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4.25" customHeight="1" x14ac:dyDescent="0.3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4.25" customHeight="1" x14ac:dyDescent="0.3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4.25" customHeight="1" x14ac:dyDescent="0.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4.25" customHeight="1" x14ac:dyDescent="0.3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4.25" customHeight="1" x14ac:dyDescent="0.3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4.25" customHeight="1" x14ac:dyDescent="0.3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4.25" customHeight="1" x14ac:dyDescent="0.3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4.25" customHeight="1" x14ac:dyDescent="0.3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4.25" customHeight="1" x14ac:dyDescent="0.3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4.25" customHeight="1" x14ac:dyDescent="0.3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4.25" customHeight="1" x14ac:dyDescent="0.3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4.25" customHeight="1" x14ac:dyDescent="0.3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4.25" customHeight="1" x14ac:dyDescent="0.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4.25" customHeight="1" x14ac:dyDescent="0.3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4.25" customHeight="1" x14ac:dyDescent="0.3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4.25" customHeight="1" x14ac:dyDescent="0.3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4.25" customHeight="1" x14ac:dyDescent="0.3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4.25" customHeight="1" x14ac:dyDescent="0.3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4.25" customHeight="1" x14ac:dyDescent="0.3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4.25" customHeight="1" x14ac:dyDescent="0.3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4.25" customHeight="1" x14ac:dyDescent="0.3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4.25" customHeight="1" x14ac:dyDescent="0.3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4.25" customHeight="1" x14ac:dyDescent="0.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4.25" customHeight="1" x14ac:dyDescent="0.3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4.25" customHeight="1" x14ac:dyDescent="0.3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4.25" customHeight="1" x14ac:dyDescent="0.3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4.25" customHeight="1" x14ac:dyDescent="0.3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4.25" customHeight="1" x14ac:dyDescent="0.3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4.25" customHeight="1" x14ac:dyDescent="0.3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4.25" customHeight="1" x14ac:dyDescent="0.3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4.25" customHeight="1" x14ac:dyDescent="0.3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4.25" customHeight="1" x14ac:dyDescent="0.3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4.25" customHeight="1" x14ac:dyDescent="0.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4.25" customHeight="1" x14ac:dyDescent="0.3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4.25" customHeight="1" x14ac:dyDescent="0.3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4.25" customHeight="1" x14ac:dyDescent="0.3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4.25" customHeight="1" x14ac:dyDescent="0.3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4.25" customHeight="1" x14ac:dyDescent="0.3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4.25" customHeight="1" x14ac:dyDescent="0.3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4.25" customHeight="1" x14ac:dyDescent="0.3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4.25" customHeight="1" x14ac:dyDescent="0.3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4.25" customHeight="1" x14ac:dyDescent="0.3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4.25" customHeight="1" x14ac:dyDescent="0.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4.25" customHeight="1" x14ac:dyDescent="0.3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4.25" customHeight="1" x14ac:dyDescent="0.3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4.25" customHeight="1" x14ac:dyDescent="0.3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4.25" customHeight="1" x14ac:dyDescent="0.3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4.25" customHeight="1" x14ac:dyDescent="0.3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4.25" customHeight="1" x14ac:dyDescent="0.3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4.25" customHeight="1" x14ac:dyDescent="0.3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4.25" customHeight="1" x14ac:dyDescent="0.3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4.25" customHeight="1" x14ac:dyDescent="0.3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4.25" customHeight="1" x14ac:dyDescent="0.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4.25" customHeight="1" x14ac:dyDescent="0.3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4.25" customHeight="1" x14ac:dyDescent="0.3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4.25" customHeight="1" x14ac:dyDescent="0.3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4.25" customHeight="1" x14ac:dyDescent="0.3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4.25" customHeight="1" x14ac:dyDescent="0.3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4.25" customHeight="1" x14ac:dyDescent="0.3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4.25" customHeight="1" x14ac:dyDescent="0.3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4.25" customHeight="1" x14ac:dyDescent="0.3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4.25" customHeight="1" x14ac:dyDescent="0.3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4.25" customHeight="1" x14ac:dyDescent="0.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4.25" customHeight="1" x14ac:dyDescent="0.3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4.25" customHeight="1" x14ac:dyDescent="0.3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4.25" customHeight="1" x14ac:dyDescent="0.3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4.25" customHeight="1" x14ac:dyDescent="0.3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4.25" customHeight="1" x14ac:dyDescent="0.3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4.25" customHeight="1" x14ac:dyDescent="0.3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4.25" customHeight="1" x14ac:dyDescent="0.3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4.25" customHeight="1" x14ac:dyDescent="0.3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4.25" customHeight="1" x14ac:dyDescent="0.3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4.25" customHeight="1" x14ac:dyDescent="0.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4.25" customHeight="1" x14ac:dyDescent="0.3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4.25" customHeight="1" x14ac:dyDescent="0.3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4.25" customHeight="1" x14ac:dyDescent="0.3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4.25" customHeight="1" x14ac:dyDescent="0.3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4.25" customHeight="1" x14ac:dyDescent="0.3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4.25" customHeight="1" x14ac:dyDescent="0.3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4.25" customHeight="1" x14ac:dyDescent="0.3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4.25" customHeight="1" x14ac:dyDescent="0.3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4.25" customHeight="1" x14ac:dyDescent="0.3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4.25" customHeight="1" x14ac:dyDescent="0.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4.25" customHeight="1" x14ac:dyDescent="0.3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4.25" customHeight="1" x14ac:dyDescent="0.3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4.25" customHeight="1" x14ac:dyDescent="0.3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4.25" customHeight="1" x14ac:dyDescent="0.3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4.25" customHeight="1" x14ac:dyDescent="0.3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4.25" customHeight="1" x14ac:dyDescent="0.3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4.25" customHeight="1" x14ac:dyDescent="0.3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4.25" customHeight="1" x14ac:dyDescent="0.3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4.25" customHeight="1" x14ac:dyDescent="0.3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4.25" customHeight="1" x14ac:dyDescent="0.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4.25" customHeight="1" x14ac:dyDescent="0.3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4.25" customHeight="1" x14ac:dyDescent="0.3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4.25" customHeight="1" x14ac:dyDescent="0.3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4.25" customHeight="1" x14ac:dyDescent="0.3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4.25" customHeight="1" x14ac:dyDescent="0.3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4.25" customHeight="1" x14ac:dyDescent="0.3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4.25" customHeight="1" x14ac:dyDescent="0.3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4.25" customHeight="1" x14ac:dyDescent="0.3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4.25" customHeight="1" x14ac:dyDescent="0.3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4.25" customHeight="1" x14ac:dyDescent="0.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4.25" customHeight="1" x14ac:dyDescent="0.3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4.25" customHeight="1" x14ac:dyDescent="0.3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4.25" customHeight="1" x14ac:dyDescent="0.3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4.25" customHeight="1" x14ac:dyDescent="0.3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4.25" customHeight="1" x14ac:dyDescent="0.3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4.25" customHeight="1" x14ac:dyDescent="0.3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4.25" customHeight="1" x14ac:dyDescent="0.3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4.25" customHeight="1" x14ac:dyDescent="0.3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4.25" customHeight="1" x14ac:dyDescent="0.3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4.25" customHeight="1" x14ac:dyDescent="0.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4.25" customHeight="1" x14ac:dyDescent="0.3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4.25" customHeight="1" x14ac:dyDescent="0.3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4.25" customHeight="1" x14ac:dyDescent="0.3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4.25" customHeight="1" x14ac:dyDescent="0.3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4.25" customHeight="1" x14ac:dyDescent="0.3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4.25" customHeight="1" x14ac:dyDescent="0.3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4.25" customHeight="1" x14ac:dyDescent="0.3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4.25" customHeight="1" x14ac:dyDescent="0.3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4.25" customHeight="1" x14ac:dyDescent="0.3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4.25" customHeight="1" x14ac:dyDescent="0.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4.25" customHeight="1" x14ac:dyDescent="0.3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4.25" customHeight="1" x14ac:dyDescent="0.3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4.25" customHeight="1" x14ac:dyDescent="0.3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4.25" customHeight="1" x14ac:dyDescent="0.3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4.25" customHeight="1" x14ac:dyDescent="0.3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4.25" customHeight="1" x14ac:dyDescent="0.3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4.25" customHeight="1" x14ac:dyDescent="0.3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4.25" customHeight="1" x14ac:dyDescent="0.3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4.25" customHeight="1" x14ac:dyDescent="0.3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4.25" customHeight="1" x14ac:dyDescent="0.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4.25" customHeight="1" x14ac:dyDescent="0.3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4.25" customHeight="1" x14ac:dyDescent="0.3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4.25" customHeight="1" x14ac:dyDescent="0.3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4.25" customHeight="1" x14ac:dyDescent="0.3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4.25" customHeight="1" x14ac:dyDescent="0.3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4.25" customHeight="1" x14ac:dyDescent="0.3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4.25" customHeight="1" x14ac:dyDescent="0.3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4.25" customHeight="1" x14ac:dyDescent="0.3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4.25" customHeight="1" x14ac:dyDescent="0.3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4.25" customHeight="1" x14ac:dyDescent="0.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4.25" customHeight="1" x14ac:dyDescent="0.3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4.25" customHeight="1" x14ac:dyDescent="0.3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4.25" customHeight="1" x14ac:dyDescent="0.3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4.25" customHeight="1" x14ac:dyDescent="0.3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4.25" customHeight="1" x14ac:dyDescent="0.3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4.25" customHeight="1" x14ac:dyDescent="0.3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4.25" customHeight="1" x14ac:dyDescent="0.3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4.25" customHeight="1" x14ac:dyDescent="0.3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4.25" customHeight="1" x14ac:dyDescent="0.3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4.25" customHeight="1" x14ac:dyDescent="0.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4.25" customHeight="1" x14ac:dyDescent="0.3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4.25" customHeight="1" x14ac:dyDescent="0.3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4.25" customHeight="1" x14ac:dyDescent="0.3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4.25" customHeight="1" x14ac:dyDescent="0.3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4.25" customHeight="1" x14ac:dyDescent="0.3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4.25" customHeight="1" x14ac:dyDescent="0.3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4.25" customHeight="1" x14ac:dyDescent="0.3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4.25" customHeight="1" x14ac:dyDescent="0.3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4.25" customHeight="1" x14ac:dyDescent="0.3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4.25" customHeight="1" x14ac:dyDescent="0.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4.25" customHeight="1" x14ac:dyDescent="0.3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4.25" customHeight="1" x14ac:dyDescent="0.3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4.25" customHeight="1" x14ac:dyDescent="0.3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4.25" customHeight="1" x14ac:dyDescent="0.3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4.25" customHeight="1" x14ac:dyDescent="0.3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4.25" customHeight="1" x14ac:dyDescent="0.3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4.25" customHeight="1" x14ac:dyDescent="0.3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4.25" customHeight="1" x14ac:dyDescent="0.3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4.25" customHeight="1" x14ac:dyDescent="0.3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4.25" customHeight="1" x14ac:dyDescent="0.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4.25" customHeight="1" x14ac:dyDescent="0.3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4.25" customHeight="1" x14ac:dyDescent="0.3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4.25" customHeight="1" x14ac:dyDescent="0.3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4.25" customHeight="1" x14ac:dyDescent="0.3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4.25" customHeight="1" x14ac:dyDescent="0.3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4.25" customHeight="1" x14ac:dyDescent="0.3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4.25" customHeight="1" x14ac:dyDescent="0.3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4.25" customHeight="1" x14ac:dyDescent="0.3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4.25" customHeight="1" x14ac:dyDescent="0.3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4.25" customHeight="1" x14ac:dyDescent="0.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4.25" customHeight="1" x14ac:dyDescent="0.3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4.25" customHeight="1" x14ac:dyDescent="0.3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4.25" customHeight="1" x14ac:dyDescent="0.3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4.25" customHeight="1" x14ac:dyDescent="0.3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4.25" customHeight="1" x14ac:dyDescent="0.3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4.25" customHeight="1" x14ac:dyDescent="0.3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4.25" customHeight="1" x14ac:dyDescent="0.3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4.25" customHeight="1" x14ac:dyDescent="0.3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4.25" customHeight="1" x14ac:dyDescent="0.3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4.25" customHeight="1" x14ac:dyDescent="0.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4.25" customHeight="1" x14ac:dyDescent="0.3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4.25" customHeight="1" x14ac:dyDescent="0.3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4.25" customHeight="1" x14ac:dyDescent="0.3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4.25" customHeight="1" x14ac:dyDescent="0.3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4.25" customHeight="1" x14ac:dyDescent="0.3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4.25" customHeight="1" x14ac:dyDescent="0.3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4.25" customHeight="1" x14ac:dyDescent="0.3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4.25" customHeight="1" x14ac:dyDescent="0.3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4.25" customHeight="1" x14ac:dyDescent="0.3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4.25" customHeight="1" x14ac:dyDescent="0.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4.25" customHeight="1" x14ac:dyDescent="0.3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4.25" customHeight="1" x14ac:dyDescent="0.3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4.25" customHeight="1" x14ac:dyDescent="0.3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4.25" customHeight="1" x14ac:dyDescent="0.3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4.25" customHeight="1" x14ac:dyDescent="0.3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4.25" customHeight="1" x14ac:dyDescent="0.3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4.25" customHeight="1" x14ac:dyDescent="0.3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4.25" customHeight="1" x14ac:dyDescent="0.3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4.25" customHeight="1" x14ac:dyDescent="0.3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4.25" customHeight="1" x14ac:dyDescent="0.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4.25" customHeight="1" x14ac:dyDescent="0.3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4.25" customHeight="1" x14ac:dyDescent="0.3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4.25" customHeight="1" x14ac:dyDescent="0.3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4.25" customHeight="1" x14ac:dyDescent="0.3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4.25" customHeight="1" x14ac:dyDescent="0.3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4.25" customHeight="1" x14ac:dyDescent="0.3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4.25" customHeight="1" x14ac:dyDescent="0.3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4.25" customHeight="1" x14ac:dyDescent="0.3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4.25" customHeight="1" x14ac:dyDescent="0.3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4.25" customHeight="1" x14ac:dyDescent="0.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4.25" customHeight="1" x14ac:dyDescent="0.3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4.25" customHeight="1" x14ac:dyDescent="0.3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4.25" customHeight="1" x14ac:dyDescent="0.3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4.25" customHeight="1" x14ac:dyDescent="0.3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4.25" customHeight="1" x14ac:dyDescent="0.3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4.25" customHeight="1" x14ac:dyDescent="0.3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4.25" customHeight="1" x14ac:dyDescent="0.3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4.25" customHeight="1" x14ac:dyDescent="0.3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4.25" customHeight="1" x14ac:dyDescent="0.3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4.25" customHeight="1" x14ac:dyDescent="0.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4.25" customHeight="1" x14ac:dyDescent="0.3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4.25" customHeight="1" x14ac:dyDescent="0.3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4.25" customHeight="1" x14ac:dyDescent="0.3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4.25" customHeight="1" x14ac:dyDescent="0.3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4.25" customHeight="1" x14ac:dyDescent="0.3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4.25" customHeight="1" x14ac:dyDescent="0.3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4.25" customHeight="1" x14ac:dyDescent="0.3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4.25" customHeight="1" x14ac:dyDescent="0.3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4.25" customHeight="1" x14ac:dyDescent="0.3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4.25" customHeight="1" x14ac:dyDescent="0.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4.25" customHeight="1" x14ac:dyDescent="0.3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4.25" customHeight="1" x14ac:dyDescent="0.3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4.25" customHeight="1" x14ac:dyDescent="0.3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4.25" customHeight="1" x14ac:dyDescent="0.3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4.25" customHeight="1" x14ac:dyDescent="0.3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4.25" customHeight="1" x14ac:dyDescent="0.3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4.25" customHeight="1" x14ac:dyDescent="0.3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4.25" customHeight="1" x14ac:dyDescent="0.3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4.25" customHeight="1" x14ac:dyDescent="0.3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4.25" customHeight="1" x14ac:dyDescent="0.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4.25" customHeight="1" x14ac:dyDescent="0.3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4.25" customHeight="1" x14ac:dyDescent="0.3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4.25" customHeight="1" x14ac:dyDescent="0.3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4.25" customHeight="1" x14ac:dyDescent="0.3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4.25" customHeight="1" x14ac:dyDescent="0.3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4.25" customHeight="1" x14ac:dyDescent="0.3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4.25" customHeight="1" x14ac:dyDescent="0.3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4.25" customHeight="1" x14ac:dyDescent="0.3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4.25" customHeight="1" x14ac:dyDescent="0.3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4.25" customHeight="1" x14ac:dyDescent="0.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4.25" customHeight="1" x14ac:dyDescent="0.3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4.25" customHeight="1" x14ac:dyDescent="0.3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4.25" customHeight="1" x14ac:dyDescent="0.3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4.25" customHeight="1" x14ac:dyDescent="0.3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4.25" customHeight="1" x14ac:dyDescent="0.3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4.25" customHeight="1" x14ac:dyDescent="0.3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4.25" customHeight="1" x14ac:dyDescent="0.3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4.25" customHeight="1" x14ac:dyDescent="0.3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4.25" customHeight="1" x14ac:dyDescent="0.3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4.25" customHeight="1" x14ac:dyDescent="0.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4.25" customHeight="1" x14ac:dyDescent="0.3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4.25" customHeight="1" x14ac:dyDescent="0.3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4.25" customHeight="1" x14ac:dyDescent="0.3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4.25" customHeight="1" x14ac:dyDescent="0.3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4.25" customHeight="1" x14ac:dyDescent="0.3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4.25" customHeight="1" x14ac:dyDescent="0.3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4.25" customHeight="1" x14ac:dyDescent="0.3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4.25" customHeight="1" x14ac:dyDescent="0.3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4.25" customHeight="1" x14ac:dyDescent="0.3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4.25" customHeight="1" x14ac:dyDescent="0.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4.25" customHeight="1" x14ac:dyDescent="0.3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4.25" customHeight="1" x14ac:dyDescent="0.3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4.25" customHeight="1" x14ac:dyDescent="0.3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4.25" customHeight="1" x14ac:dyDescent="0.3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4.25" customHeight="1" x14ac:dyDescent="0.3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4.25" customHeight="1" x14ac:dyDescent="0.3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4.25" customHeight="1" x14ac:dyDescent="0.3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4.25" customHeight="1" x14ac:dyDescent="0.3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4.25" customHeight="1" x14ac:dyDescent="0.3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4.25" customHeight="1" x14ac:dyDescent="0.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4.25" customHeight="1" x14ac:dyDescent="0.3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4.25" customHeight="1" x14ac:dyDescent="0.3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4.25" customHeight="1" x14ac:dyDescent="0.3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4.25" customHeight="1" x14ac:dyDescent="0.3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4.25" customHeight="1" x14ac:dyDescent="0.3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4.25" customHeight="1" x14ac:dyDescent="0.3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4.25" customHeight="1" x14ac:dyDescent="0.3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4.25" customHeight="1" x14ac:dyDescent="0.3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4.25" customHeight="1" x14ac:dyDescent="0.3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4.25" customHeight="1" x14ac:dyDescent="0.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4.25" customHeight="1" x14ac:dyDescent="0.3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4.25" customHeight="1" x14ac:dyDescent="0.3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4.25" customHeight="1" x14ac:dyDescent="0.3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4.25" customHeight="1" x14ac:dyDescent="0.3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4.25" customHeight="1" x14ac:dyDescent="0.3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4.25" customHeight="1" x14ac:dyDescent="0.3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4.25" customHeight="1" x14ac:dyDescent="0.3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4.25" customHeight="1" x14ac:dyDescent="0.3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4.25" customHeight="1" x14ac:dyDescent="0.3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4.25" customHeight="1" x14ac:dyDescent="0.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4.25" customHeight="1" x14ac:dyDescent="0.3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4.25" customHeight="1" x14ac:dyDescent="0.3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4.25" customHeight="1" x14ac:dyDescent="0.3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4.25" customHeight="1" x14ac:dyDescent="0.3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4.25" customHeight="1" x14ac:dyDescent="0.3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4.25" customHeight="1" x14ac:dyDescent="0.3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4.25" customHeight="1" x14ac:dyDescent="0.3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4.25" customHeight="1" x14ac:dyDescent="0.3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4.25" customHeight="1" x14ac:dyDescent="0.3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4.25" customHeight="1" x14ac:dyDescent="0.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4.25" customHeight="1" x14ac:dyDescent="0.3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4.25" customHeight="1" x14ac:dyDescent="0.3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4.25" customHeight="1" x14ac:dyDescent="0.3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4.25" customHeight="1" x14ac:dyDescent="0.3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4.25" customHeight="1" x14ac:dyDescent="0.3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4.25" customHeight="1" x14ac:dyDescent="0.3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4.25" customHeight="1" x14ac:dyDescent="0.3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4.25" customHeight="1" x14ac:dyDescent="0.3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4.25" customHeight="1" x14ac:dyDescent="0.3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4.25" customHeight="1" x14ac:dyDescent="0.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4.25" customHeight="1" x14ac:dyDescent="0.3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4.25" customHeight="1" x14ac:dyDescent="0.3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4.25" customHeight="1" x14ac:dyDescent="0.3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4.25" customHeight="1" x14ac:dyDescent="0.3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4.25" customHeight="1" x14ac:dyDescent="0.3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4.25" customHeight="1" x14ac:dyDescent="0.3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4.25" customHeight="1" x14ac:dyDescent="0.3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4.25" customHeight="1" x14ac:dyDescent="0.3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4.25" customHeight="1" x14ac:dyDescent="0.3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4.25" customHeight="1" x14ac:dyDescent="0.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4.25" customHeight="1" x14ac:dyDescent="0.3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4.25" customHeight="1" x14ac:dyDescent="0.3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4.25" customHeight="1" x14ac:dyDescent="0.3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4.25" customHeight="1" x14ac:dyDescent="0.3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4.25" customHeight="1" x14ac:dyDescent="0.3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4.25" customHeight="1" x14ac:dyDescent="0.3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4.25" customHeight="1" x14ac:dyDescent="0.3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4.25" customHeight="1" x14ac:dyDescent="0.3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4.25" customHeight="1" x14ac:dyDescent="0.3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4.25" customHeight="1" x14ac:dyDescent="0.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4.25" customHeight="1" x14ac:dyDescent="0.3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4.25" customHeight="1" x14ac:dyDescent="0.3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4.25" customHeight="1" x14ac:dyDescent="0.3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4.25" customHeight="1" x14ac:dyDescent="0.3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4.25" customHeight="1" x14ac:dyDescent="0.3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4.25" customHeight="1" x14ac:dyDescent="0.3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4.25" customHeight="1" x14ac:dyDescent="0.3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4.25" customHeight="1" x14ac:dyDescent="0.3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4.25" customHeight="1" x14ac:dyDescent="0.3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4.25" customHeight="1" x14ac:dyDescent="0.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4.25" customHeight="1" x14ac:dyDescent="0.3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4.25" customHeight="1" x14ac:dyDescent="0.3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4.25" customHeight="1" x14ac:dyDescent="0.3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4.25" customHeight="1" x14ac:dyDescent="0.3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4.25" customHeight="1" x14ac:dyDescent="0.3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4.25" customHeight="1" x14ac:dyDescent="0.3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4.25" customHeight="1" x14ac:dyDescent="0.3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4.25" customHeight="1" x14ac:dyDescent="0.3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4.25" customHeight="1" x14ac:dyDescent="0.3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4.25" customHeight="1" x14ac:dyDescent="0.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4.25" customHeight="1" x14ac:dyDescent="0.3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4.25" customHeight="1" x14ac:dyDescent="0.3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4.25" customHeight="1" x14ac:dyDescent="0.3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4.25" customHeight="1" x14ac:dyDescent="0.3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4.25" customHeight="1" x14ac:dyDescent="0.3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4.25" customHeight="1" x14ac:dyDescent="0.3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4.25" customHeight="1" x14ac:dyDescent="0.3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opLeftCell="A44" workbookViewId="0">
      <selection sqref="A1:K108"/>
    </sheetView>
  </sheetViews>
  <sheetFormatPr defaultColWidth="14.44140625" defaultRowHeight="15" customHeight="1" x14ac:dyDescent="0.3"/>
  <cols>
    <col min="1" max="1" width="15" customWidth="1"/>
    <col min="2" max="2" width="19.6640625" customWidth="1"/>
    <col min="3" max="3" width="34" customWidth="1"/>
    <col min="4" max="4" width="15" customWidth="1"/>
    <col min="5" max="5" width="29.33203125" customWidth="1"/>
    <col min="6" max="6" width="15.44140625" customWidth="1"/>
    <col min="7" max="7" width="11.5546875" customWidth="1"/>
    <col min="8" max="8" width="13.33203125" customWidth="1"/>
    <col min="9" max="9" width="10.6640625" customWidth="1"/>
    <col min="10" max="10" width="11.6640625" customWidth="1"/>
    <col min="11" max="11" width="11" customWidth="1"/>
    <col min="12" max="26" width="8.6640625" customWidth="1"/>
  </cols>
  <sheetData>
    <row r="1" spans="1:26" ht="14.25" customHeight="1" x14ac:dyDescent="0.3">
      <c r="A1" s="23" t="s">
        <v>99</v>
      </c>
      <c r="B1" s="23" t="s">
        <v>100</v>
      </c>
      <c r="C1" s="23" t="s">
        <v>80</v>
      </c>
      <c r="D1" s="23" t="s">
        <v>101</v>
      </c>
      <c r="E1" s="23" t="s">
        <v>46</v>
      </c>
      <c r="F1" s="23" t="s">
        <v>75</v>
      </c>
      <c r="G1" s="23" t="s">
        <v>102</v>
      </c>
      <c r="H1" s="23" t="s">
        <v>103</v>
      </c>
      <c r="I1" s="23" t="s">
        <v>104</v>
      </c>
      <c r="J1" s="23" t="s">
        <v>48</v>
      </c>
      <c r="K1" s="23" t="s">
        <v>49</v>
      </c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4.25" customHeight="1" x14ac:dyDescent="0.3">
      <c r="A2" s="23">
        <v>23345</v>
      </c>
      <c r="B2" s="23" t="s">
        <v>105</v>
      </c>
      <c r="C2" s="23" t="s">
        <v>90</v>
      </c>
      <c r="D2" s="23" t="s">
        <v>106</v>
      </c>
      <c r="E2" s="23" t="s">
        <v>56</v>
      </c>
      <c r="F2" s="23" t="s">
        <v>76</v>
      </c>
      <c r="G2" s="23">
        <v>41150</v>
      </c>
      <c r="H2" s="23">
        <v>8</v>
      </c>
      <c r="I2" s="23">
        <v>208</v>
      </c>
      <c r="J2" s="23">
        <v>14.5</v>
      </c>
      <c r="K2" s="23">
        <v>3016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4.25" customHeight="1" x14ac:dyDescent="0.3">
      <c r="A3" s="23">
        <v>23278</v>
      </c>
      <c r="B3" s="23" t="s">
        <v>107</v>
      </c>
      <c r="C3" s="23" t="s">
        <v>108</v>
      </c>
      <c r="D3" s="23" t="s">
        <v>106</v>
      </c>
      <c r="E3" s="23" t="s">
        <v>56</v>
      </c>
      <c r="F3" s="23" t="s">
        <v>91</v>
      </c>
      <c r="G3" s="23">
        <v>41145</v>
      </c>
      <c r="H3" s="23">
        <v>8</v>
      </c>
      <c r="I3" s="23">
        <v>197</v>
      </c>
      <c r="J3" s="23">
        <v>14.5</v>
      </c>
      <c r="K3" s="23">
        <v>2856.5</v>
      </c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4.25" customHeight="1" x14ac:dyDescent="0.3">
      <c r="A4" s="23">
        <v>23303</v>
      </c>
      <c r="B4" s="23" t="s">
        <v>109</v>
      </c>
      <c r="C4" s="23" t="s">
        <v>110</v>
      </c>
      <c r="D4" s="23" t="s">
        <v>106</v>
      </c>
      <c r="E4" s="23" t="s">
        <v>56</v>
      </c>
      <c r="F4" s="23" t="s">
        <v>81</v>
      </c>
      <c r="G4" s="23">
        <v>41138</v>
      </c>
      <c r="H4" s="23">
        <v>8</v>
      </c>
      <c r="I4" s="23">
        <v>176</v>
      </c>
      <c r="J4" s="23">
        <v>14.5</v>
      </c>
      <c r="K4" s="23">
        <v>2552</v>
      </c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4.25" customHeight="1" x14ac:dyDescent="0.3">
      <c r="A5" s="23">
        <v>23353</v>
      </c>
      <c r="B5" s="23" t="s">
        <v>111</v>
      </c>
      <c r="C5" s="23" t="s">
        <v>87</v>
      </c>
      <c r="D5" s="23" t="s">
        <v>106</v>
      </c>
      <c r="E5" s="23" t="s">
        <v>56</v>
      </c>
      <c r="F5" s="23" t="s">
        <v>91</v>
      </c>
      <c r="G5" s="23">
        <v>41070</v>
      </c>
      <c r="H5" s="23">
        <v>6</v>
      </c>
      <c r="I5" s="23">
        <v>168</v>
      </c>
      <c r="J5" s="23">
        <v>14.5</v>
      </c>
      <c r="K5" s="23">
        <v>2436</v>
      </c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4.25" customHeight="1" x14ac:dyDescent="0.3">
      <c r="A6" s="23">
        <v>23289</v>
      </c>
      <c r="B6" s="23" t="s">
        <v>112</v>
      </c>
      <c r="C6" s="23" t="s">
        <v>113</v>
      </c>
      <c r="D6" s="23" t="s">
        <v>106</v>
      </c>
      <c r="E6" s="23" t="s">
        <v>56</v>
      </c>
      <c r="F6" s="23" t="s">
        <v>81</v>
      </c>
      <c r="G6" s="23">
        <v>41123</v>
      </c>
      <c r="H6" s="23">
        <v>8</v>
      </c>
      <c r="I6" s="23">
        <v>166</v>
      </c>
      <c r="J6" s="23">
        <v>14.5</v>
      </c>
      <c r="K6" s="23">
        <v>2407</v>
      </c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4.25" customHeight="1" x14ac:dyDescent="0.3">
      <c r="A7" s="23">
        <v>23378</v>
      </c>
      <c r="B7" s="23" t="s">
        <v>114</v>
      </c>
      <c r="C7" s="23" t="s">
        <v>115</v>
      </c>
      <c r="D7" s="23" t="s">
        <v>106</v>
      </c>
      <c r="E7" s="23" t="s">
        <v>56</v>
      </c>
      <c r="F7" s="23" t="s">
        <v>76</v>
      </c>
      <c r="G7" s="23">
        <v>41078</v>
      </c>
      <c r="H7" s="23">
        <v>6</v>
      </c>
      <c r="I7" s="23">
        <v>157</v>
      </c>
      <c r="J7" s="23">
        <v>14.5</v>
      </c>
      <c r="K7" s="23">
        <v>2276.5</v>
      </c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4.25" customHeight="1" x14ac:dyDescent="0.3">
      <c r="A8" s="23">
        <v>23283</v>
      </c>
      <c r="B8" s="23" t="s">
        <v>116</v>
      </c>
      <c r="C8" s="23" t="s">
        <v>117</v>
      </c>
      <c r="D8" s="23" t="s">
        <v>106</v>
      </c>
      <c r="E8" s="23" t="s">
        <v>56</v>
      </c>
      <c r="F8" s="23" t="s">
        <v>76</v>
      </c>
      <c r="G8" s="23">
        <v>41084</v>
      </c>
      <c r="H8" s="23">
        <v>6</v>
      </c>
      <c r="I8" s="23">
        <v>142</v>
      </c>
      <c r="J8" s="23">
        <v>14.5</v>
      </c>
      <c r="K8" s="23">
        <v>2059</v>
      </c>
      <c r="L8" s="23"/>
      <c r="M8" s="17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4.25" customHeight="1" x14ac:dyDescent="0.3">
      <c r="A9" s="23">
        <v>23324</v>
      </c>
      <c r="B9" s="23" t="s">
        <v>118</v>
      </c>
      <c r="C9" s="23" t="s">
        <v>119</v>
      </c>
      <c r="D9" s="23" t="s">
        <v>120</v>
      </c>
      <c r="E9" s="23" t="s">
        <v>52</v>
      </c>
      <c r="F9" s="23" t="s">
        <v>81</v>
      </c>
      <c r="G9" s="23">
        <v>41134</v>
      </c>
      <c r="H9" s="23">
        <v>8</v>
      </c>
      <c r="I9" s="23">
        <v>193</v>
      </c>
      <c r="J9" s="23">
        <v>9.99</v>
      </c>
      <c r="K9" s="23">
        <v>1928.07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4.25" customHeight="1" x14ac:dyDescent="0.3">
      <c r="A10" s="23">
        <v>23264</v>
      </c>
      <c r="B10" s="23" t="s">
        <v>121</v>
      </c>
      <c r="C10" s="23" t="s">
        <v>122</v>
      </c>
      <c r="D10" s="23" t="s">
        <v>123</v>
      </c>
      <c r="E10" s="23" t="s">
        <v>58</v>
      </c>
      <c r="F10" s="23" t="s">
        <v>76</v>
      </c>
      <c r="G10" s="23">
        <v>41139</v>
      </c>
      <c r="H10" s="23">
        <v>8</v>
      </c>
      <c r="I10" s="23">
        <v>205</v>
      </c>
      <c r="J10" s="23">
        <v>9</v>
      </c>
      <c r="K10" s="23">
        <v>1845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4.25" customHeight="1" x14ac:dyDescent="0.3">
      <c r="A11" s="23">
        <v>23291</v>
      </c>
      <c r="B11" s="23" t="s">
        <v>124</v>
      </c>
      <c r="C11" s="23" t="s">
        <v>125</v>
      </c>
      <c r="D11" s="23" t="s">
        <v>123</v>
      </c>
      <c r="E11" s="23" t="s">
        <v>58</v>
      </c>
      <c r="F11" s="23" t="s">
        <v>81</v>
      </c>
      <c r="G11" s="23">
        <v>41139</v>
      </c>
      <c r="H11" s="23">
        <v>8</v>
      </c>
      <c r="I11" s="23">
        <v>199</v>
      </c>
      <c r="J11" s="23">
        <v>9</v>
      </c>
      <c r="K11" s="23">
        <v>1791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4.25" customHeight="1" x14ac:dyDescent="0.3">
      <c r="A12" s="23">
        <v>23305</v>
      </c>
      <c r="B12" s="23" t="s">
        <v>126</v>
      </c>
      <c r="C12" s="23" t="s">
        <v>127</v>
      </c>
      <c r="D12" s="23" t="s">
        <v>123</v>
      </c>
      <c r="E12" s="23" t="s">
        <v>58</v>
      </c>
      <c r="F12" s="23" t="s">
        <v>76</v>
      </c>
      <c r="G12" s="23">
        <v>41147</v>
      </c>
      <c r="H12" s="23">
        <v>8</v>
      </c>
      <c r="I12" s="23">
        <v>188</v>
      </c>
      <c r="J12" s="23">
        <v>9</v>
      </c>
      <c r="K12" s="23">
        <v>1692</v>
      </c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4.25" customHeight="1" x14ac:dyDescent="0.3">
      <c r="A13" s="23">
        <v>23350</v>
      </c>
      <c r="B13" s="23" t="s">
        <v>128</v>
      </c>
      <c r="C13" s="23" t="s">
        <v>129</v>
      </c>
      <c r="D13" s="23" t="s">
        <v>123</v>
      </c>
      <c r="E13" s="23" t="s">
        <v>58</v>
      </c>
      <c r="F13" s="23" t="s">
        <v>76</v>
      </c>
      <c r="G13" s="23">
        <v>41085</v>
      </c>
      <c r="H13" s="23">
        <v>6</v>
      </c>
      <c r="I13" s="23">
        <v>188</v>
      </c>
      <c r="J13" s="23">
        <v>9</v>
      </c>
      <c r="K13" s="23">
        <v>1692</v>
      </c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4.25" customHeight="1" x14ac:dyDescent="0.3">
      <c r="A14" s="23">
        <v>23300</v>
      </c>
      <c r="B14" s="23" t="s">
        <v>130</v>
      </c>
      <c r="C14" s="23" t="s">
        <v>131</v>
      </c>
      <c r="D14" s="23" t="s">
        <v>120</v>
      </c>
      <c r="E14" s="23" t="s">
        <v>52</v>
      </c>
      <c r="F14" s="23" t="s">
        <v>76</v>
      </c>
      <c r="G14" s="23">
        <v>40915</v>
      </c>
      <c r="H14" s="23">
        <v>1</v>
      </c>
      <c r="I14" s="23">
        <v>167</v>
      </c>
      <c r="J14" s="23">
        <v>9.99</v>
      </c>
      <c r="K14" s="23">
        <v>1668.33</v>
      </c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4.25" customHeight="1" x14ac:dyDescent="0.3">
      <c r="A15" s="23">
        <v>23348</v>
      </c>
      <c r="B15" s="23" t="s">
        <v>132</v>
      </c>
      <c r="C15" s="23" t="s">
        <v>133</v>
      </c>
      <c r="D15" s="23" t="s">
        <v>120</v>
      </c>
      <c r="E15" s="23" t="s">
        <v>52</v>
      </c>
      <c r="F15" s="23" t="s">
        <v>81</v>
      </c>
      <c r="G15" s="23">
        <v>41146</v>
      </c>
      <c r="H15" s="23">
        <v>8</v>
      </c>
      <c r="I15" s="23">
        <v>163</v>
      </c>
      <c r="J15" s="23">
        <v>9.99</v>
      </c>
      <c r="K15" s="23">
        <v>1628.3700000000001</v>
      </c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4.25" customHeight="1" x14ac:dyDescent="0.3">
      <c r="A16" s="23">
        <v>23290</v>
      </c>
      <c r="B16" s="23" t="s">
        <v>134</v>
      </c>
      <c r="C16" s="23" t="s">
        <v>135</v>
      </c>
      <c r="D16" s="23" t="s">
        <v>123</v>
      </c>
      <c r="E16" s="23" t="s">
        <v>58</v>
      </c>
      <c r="F16" s="23" t="s">
        <v>76</v>
      </c>
      <c r="G16" s="23">
        <v>41132</v>
      </c>
      <c r="H16" s="23">
        <v>8</v>
      </c>
      <c r="I16" s="23">
        <v>170</v>
      </c>
      <c r="J16" s="23">
        <v>9</v>
      </c>
      <c r="K16" s="23">
        <v>1530</v>
      </c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4.25" customHeight="1" x14ac:dyDescent="0.3">
      <c r="A17" s="23">
        <v>23328</v>
      </c>
      <c r="B17" s="23" t="s">
        <v>136</v>
      </c>
      <c r="C17" s="23" t="s">
        <v>137</v>
      </c>
      <c r="D17" s="23" t="s">
        <v>106</v>
      </c>
      <c r="E17" s="23" t="s">
        <v>56</v>
      </c>
      <c r="F17" s="23" t="s">
        <v>81</v>
      </c>
      <c r="G17" s="23">
        <v>40923</v>
      </c>
      <c r="H17" s="23">
        <v>1</v>
      </c>
      <c r="I17" s="23">
        <v>102</v>
      </c>
      <c r="J17" s="23">
        <v>14.5</v>
      </c>
      <c r="K17" s="23">
        <v>1479</v>
      </c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4.25" customHeight="1" x14ac:dyDescent="0.3">
      <c r="A18" s="23">
        <v>23294</v>
      </c>
      <c r="B18" s="23" t="s">
        <v>138</v>
      </c>
      <c r="C18" s="23" t="s">
        <v>139</v>
      </c>
      <c r="D18" s="23" t="s">
        <v>123</v>
      </c>
      <c r="E18" s="23" t="s">
        <v>58</v>
      </c>
      <c r="F18" s="23" t="s">
        <v>81</v>
      </c>
      <c r="G18" s="23">
        <v>41082</v>
      </c>
      <c r="H18" s="23">
        <v>6</v>
      </c>
      <c r="I18" s="23">
        <v>160</v>
      </c>
      <c r="J18" s="23">
        <v>9</v>
      </c>
      <c r="K18" s="23">
        <v>1440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4.25" customHeight="1" x14ac:dyDescent="0.3">
      <c r="A19" s="23">
        <v>23371</v>
      </c>
      <c r="B19" s="23" t="s">
        <v>140</v>
      </c>
      <c r="C19" s="23" t="s">
        <v>141</v>
      </c>
      <c r="D19" s="23" t="s">
        <v>142</v>
      </c>
      <c r="E19" s="23" t="s">
        <v>143</v>
      </c>
      <c r="F19" s="23" t="s">
        <v>76</v>
      </c>
      <c r="G19" s="23">
        <v>41136</v>
      </c>
      <c r="H19" s="23">
        <v>8</v>
      </c>
      <c r="I19" s="23">
        <v>204</v>
      </c>
      <c r="J19" s="23">
        <v>6.99</v>
      </c>
      <c r="K19" s="23">
        <v>1425.96</v>
      </c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4.25" customHeight="1" x14ac:dyDescent="0.3">
      <c r="A20" s="23">
        <v>23288</v>
      </c>
      <c r="B20" s="23" t="s">
        <v>144</v>
      </c>
      <c r="C20" s="23" t="s">
        <v>145</v>
      </c>
      <c r="D20" s="23" t="s">
        <v>120</v>
      </c>
      <c r="E20" s="23" t="s">
        <v>52</v>
      </c>
      <c r="F20" s="23" t="s">
        <v>91</v>
      </c>
      <c r="G20" s="23">
        <v>41074</v>
      </c>
      <c r="H20" s="23">
        <v>6</v>
      </c>
      <c r="I20" s="23">
        <v>141</v>
      </c>
      <c r="J20" s="23">
        <v>9.99</v>
      </c>
      <c r="K20" s="23">
        <v>1408.59</v>
      </c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4.25" customHeight="1" x14ac:dyDescent="0.3">
      <c r="A21" s="23">
        <v>23347</v>
      </c>
      <c r="B21" s="23" t="s">
        <v>146</v>
      </c>
      <c r="C21" s="23" t="s">
        <v>147</v>
      </c>
      <c r="D21" s="23" t="s">
        <v>123</v>
      </c>
      <c r="E21" s="23" t="s">
        <v>58</v>
      </c>
      <c r="F21" s="23" t="s">
        <v>76</v>
      </c>
      <c r="G21" s="23">
        <v>41088</v>
      </c>
      <c r="H21" s="23">
        <v>6</v>
      </c>
      <c r="I21" s="23">
        <v>147</v>
      </c>
      <c r="J21" s="23">
        <v>9</v>
      </c>
      <c r="K21" s="23">
        <v>1323</v>
      </c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4.25" customHeight="1" x14ac:dyDescent="0.3">
      <c r="A22" s="23">
        <v>23361</v>
      </c>
      <c r="B22" s="23" t="s">
        <v>148</v>
      </c>
      <c r="C22" s="23" t="s">
        <v>149</v>
      </c>
      <c r="D22" s="23" t="s">
        <v>142</v>
      </c>
      <c r="E22" s="23" t="s">
        <v>143</v>
      </c>
      <c r="F22" s="23" t="s">
        <v>76</v>
      </c>
      <c r="G22" s="23">
        <v>40915</v>
      </c>
      <c r="H22" s="23">
        <v>1</v>
      </c>
      <c r="I22" s="23">
        <v>184</v>
      </c>
      <c r="J22" s="23">
        <v>6.99</v>
      </c>
      <c r="K22" s="23">
        <v>1286.1600000000001</v>
      </c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4.25" customHeight="1" x14ac:dyDescent="0.3">
      <c r="A23" s="23">
        <v>23275</v>
      </c>
      <c r="B23" s="23" t="s">
        <v>150</v>
      </c>
      <c r="C23" s="23" t="s">
        <v>151</v>
      </c>
      <c r="D23" s="23" t="s">
        <v>123</v>
      </c>
      <c r="E23" s="23" t="s">
        <v>58</v>
      </c>
      <c r="F23" s="23" t="s">
        <v>81</v>
      </c>
      <c r="G23" s="23">
        <v>40912</v>
      </c>
      <c r="H23" s="23">
        <v>1</v>
      </c>
      <c r="I23" s="23">
        <v>141</v>
      </c>
      <c r="J23" s="23">
        <v>9</v>
      </c>
      <c r="K23" s="23">
        <v>1269</v>
      </c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4.25" customHeight="1" x14ac:dyDescent="0.3">
      <c r="A24" s="23">
        <v>23297</v>
      </c>
      <c r="B24" s="23" t="s">
        <v>152</v>
      </c>
      <c r="C24" s="23" t="s">
        <v>153</v>
      </c>
      <c r="D24" s="23" t="s">
        <v>123</v>
      </c>
      <c r="E24" s="23" t="s">
        <v>58</v>
      </c>
      <c r="F24" s="23" t="s">
        <v>76</v>
      </c>
      <c r="G24" s="23">
        <v>41133</v>
      </c>
      <c r="H24" s="23">
        <v>8</v>
      </c>
      <c r="I24" s="23">
        <v>135</v>
      </c>
      <c r="J24" s="23">
        <v>9</v>
      </c>
      <c r="K24" s="23">
        <v>1215</v>
      </c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4.25" customHeight="1" x14ac:dyDescent="0.3">
      <c r="A25" s="23">
        <v>23327</v>
      </c>
      <c r="B25" s="23" t="s">
        <v>154</v>
      </c>
      <c r="C25" s="23" t="s">
        <v>155</v>
      </c>
      <c r="D25" s="23" t="s">
        <v>156</v>
      </c>
      <c r="E25" s="23" t="s">
        <v>54</v>
      </c>
      <c r="F25" s="23" t="s">
        <v>81</v>
      </c>
      <c r="G25" s="23">
        <v>40939</v>
      </c>
      <c r="H25" s="23">
        <v>1</v>
      </c>
      <c r="I25" s="23">
        <v>176</v>
      </c>
      <c r="J25" s="23">
        <v>6.5</v>
      </c>
      <c r="K25" s="23">
        <v>1144</v>
      </c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4.25" customHeight="1" x14ac:dyDescent="0.3">
      <c r="A26" s="23">
        <v>23325</v>
      </c>
      <c r="B26" s="23" t="s">
        <v>157</v>
      </c>
      <c r="C26" s="23" t="s">
        <v>84</v>
      </c>
      <c r="D26" s="23" t="s">
        <v>158</v>
      </c>
      <c r="E26" s="23" t="s">
        <v>159</v>
      </c>
      <c r="F26" s="23" t="s">
        <v>81</v>
      </c>
      <c r="G26" s="23">
        <v>41082</v>
      </c>
      <c r="H26" s="23">
        <v>6</v>
      </c>
      <c r="I26" s="23">
        <v>184</v>
      </c>
      <c r="J26" s="23">
        <v>6</v>
      </c>
      <c r="K26" s="23">
        <v>1104</v>
      </c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4.25" customHeight="1" x14ac:dyDescent="0.3">
      <c r="A27" s="23">
        <v>23292</v>
      </c>
      <c r="B27" s="23" t="s">
        <v>160</v>
      </c>
      <c r="C27" s="23" t="s">
        <v>161</v>
      </c>
      <c r="D27" s="23" t="s">
        <v>106</v>
      </c>
      <c r="E27" s="23" t="s">
        <v>56</v>
      </c>
      <c r="F27" s="23" t="s">
        <v>76</v>
      </c>
      <c r="G27" s="23">
        <v>40911</v>
      </c>
      <c r="H27" s="23">
        <v>1</v>
      </c>
      <c r="I27" s="23">
        <v>73</v>
      </c>
      <c r="J27" s="23">
        <v>14.5</v>
      </c>
      <c r="K27" s="23">
        <v>1058.5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4.25" customHeight="1" x14ac:dyDescent="0.3">
      <c r="A28" s="23">
        <v>23335</v>
      </c>
      <c r="B28" s="23" t="s">
        <v>162</v>
      </c>
      <c r="C28" s="23" t="s">
        <v>163</v>
      </c>
      <c r="D28" s="23" t="s">
        <v>123</v>
      </c>
      <c r="E28" s="23" t="s">
        <v>58</v>
      </c>
      <c r="F28" s="23" t="s">
        <v>76</v>
      </c>
      <c r="G28" s="23">
        <v>41134</v>
      </c>
      <c r="H28" s="23">
        <v>8</v>
      </c>
      <c r="I28" s="23">
        <v>116</v>
      </c>
      <c r="J28" s="23">
        <v>9</v>
      </c>
      <c r="K28" s="23">
        <v>1044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4.25" customHeight="1" x14ac:dyDescent="0.3">
      <c r="A29" s="23">
        <v>23314</v>
      </c>
      <c r="B29" s="23" t="s">
        <v>164</v>
      </c>
      <c r="C29" s="23" t="s">
        <v>165</v>
      </c>
      <c r="D29" s="23" t="s">
        <v>120</v>
      </c>
      <c r="E29" s="23" t="s">
        <v>52</v>
      </c>
      <c r="F29" s="23" t="s">
        <v>81</v>
      </c>
      <c r="G29" s="23">
        <v>41131</v>
      </c>
      <c r="H29" s="23">
        <v>8</v>
      </c>
      <c r="I29" s="23">
        <v>95</v>
      </c>
      <c r="J29" s="23">
        <v>9.99</v>
      </c>
      <c r="K29" s="23">
        <v>949.05000000000007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4.25" customHeight="1" x14ac:dyDescent="0.3">
      <c r="A30" s="23">
        <v>23329</v>
      </c>
      <c r="B30" s="23" t="s">
        <v>166</v>
      </c>
      <c r="C30" s="23" t="s">
        <v>167</v>
      </c>
      <c r="D30" s="23" t="s">
        <v>168</v>
      </c>
      <c r="E30" s="23" t="s">
        <v>60</v>
      </c>
      <c r="F30" s="23" t="s">
        <v>81</v>
      </c>
      <c r="G30" s="23">
        <v>40931</v>
      </c>
      <c r="H30" s="23">
        <v>1</v>
      </c>
      <c r="I30" s="23">
        <v>203</v>
      </c>
      <c r="J30" s="23">
        <v>4.5</v>
      </c>
      <c r="K30" s="23">
        <v>913.5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4.25" customHeight="1" x14ac:dyDescent="0.3">
      <c r="A31" s="23">
        <v>23332</v>
      </c>
      <c r="B31" s="23" t="s">
        <v>169</v>
      </c>
      <c r="C31" s="23" t="s">
        <v>170</v>
      </c>
      <c r="D31" s="23" t="s">
        <v>168</v>
      </c>
      <c r="E31" s="23" t="s">
        <v>60</v>
      </c>
      <c r="F31" s="23" t="s">
        <v>91</v>
      </c>
      <c r="G31" s="23">
        <v>40950</v>
      </c>
      <c r="H31" s="23">
        <v>2</v>
      </c>
      <c r="I31" s="23">
        <v>203</v>
      </c>
      <c r="J31" s="23">
        <v>4.5</v>
      </c>
      <c r="K31" s="23">
        <v>913.5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4.25" customHeight="1" x14ac:dyDescent="0.3">
      <c r="A32" s="23">
        <v>23317</v>
      </c>
      <c r="B32" s="23" t="s">
        <v>171</v>
      </c>
      <c r="C32" s="23" t="s">
        <v>172</v>
      </c>
      <c r="D32" s="23" t="s">
        <v>168</v>
      </c>
      <c r="E32" s="23" t="s">
        <v>60</v>
      </c>
      <c r="F32" s="23" t="s">
        <v>91</v>
      </c>
      <c r="G32" s="23">
        <v>40956</v>
      </c>
      <c r="H32" s="23">
        <v>2</v>
      </c>
      <c r="I32" s="23">
        <v>196</v>
      </c>
      <c r="J32" s="23">
        <v>4.5</v>
      </c>
      <c r="K32" s="23">
        <v>882</v>
      </c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4.25" customHeight="1" x14ac:dyDescent="0.3">
      <c r="A33" s="23">
        <v>23271</v>
      </c>
      <c r="B33" s="23" t="s">
        <v>173</v>
      </c>
      <c r="C33" s="23" t="s">
        <v>174</v>
      </c>
      <c r="D33" s="23" t="s">
        <v>142</v>
      </c>
      <c r="E33" s="23" t="s">
        <v>143</v>
      </c>
      <c r="F33" s="23" t="s">
        <v>81</v>
      </c>
      <c r="G33" s="23">
        <v>40966</v>
      </c>
      <c r="H33" s="23">
        <v>2</v>
      </c>
      <c r="I33" s="23">
        <v>125</v>
      </c>
      <c r="J33" s="23">
        <v>6.99</v>
      </c>
      <c r="K33" s="23">
        <v>873.75</v>
      </c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4.25" customHeight="1" x14ac:dyDescent="0.3">
      <c r="A34" s="23">
        <v>23287</v>
      </c>
      <c r="B34" s="23" t="s">
        <v>175</v>
      </c>
      <c r="C34" s="23" t="s">
        <v>176</v>
      </c>
      <c r="D34" s="23" t="s">
        <v>168</v>
      </c>
      <c r="E34" s="23" t="s">
        <v>60</v>
      </c>
      <c r="F34" s="23" t="s">
        <v>81</v>
      </c>
      <c r="G34" s="23">
        <v>41077</v>
      </c>
      <c r="H34" s="23">
        <v>6</v>
      </c>
      <c r="I34" s="23">
        <v>189</v>
      </c>
      <c r="J34" s="23">
        <v>4.5</v>
      </c>
      <c r="K34" s="23">
        <v>850.5</v>
      </c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4.25" customHeight="1" x14ac:dyDescent="0.3">
      <c r="A35" s="23">
        <v>23349</v>
      </c>
      <c r="B35" s="23" t="s">
        <v>177</v>
      </c>
      <c r="C35" s="23" t="s">
        <v>178</v>
      </c>
      <c r="D35" s="23" t="s">
        <v>156</v>
      </c>
      <c r="E35" s="23" t="s">
        <v>54</v>
      </c>
      <c r="F35" s="23" t="s">
        <v>81</v>
      </c>
      <c r="G35" s="23">
        <v>41112</v>
      </c>
      <c r="H35" s="23">
        <v>7</v>
      </c>
      <c r="I35" s="23">
        <v>126</v>
      </c>
      <c r="J35" s="23">
        <v>6.5</v>
      </c>
      <c r="K35" s="23">
        <v>819</v>
      </c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4.25" customHeight="1" x14ac:dyDescent="0.3">
      <c r="A36" s="23">
        <v>23309</v>
      </c>
      <c r="B36" s="23" t="s">
        <v>179</v>
      </c>
      <c r="C36" s="23" t="s">
        <v>180</v>
      </c>
      <c r="D36" s="23" t="s">
        <v>181</v>
      </c>
      <c r="E36" s="23" t="s">
        <v>182</v>
      </c>
      <c r="F36" s="23" t="s">
        <v>76</v>
      </c>
      <c r="G36" s="23">
        <v>41083</v>
      </c>
      <c r="H36" s="23">
        <v>6</v>
      </c>
      <c r="I36" s="23">
        <v>201</v>
      </c>
      <c r="J36" s="23">
        <v>3.99</v>
      </c>
      <c r="K36" s="23">
        <v>801.99</v>
      </c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4.25" customHeight="1" x14ac:dyDescent="0.3">
      <c r="A37" s="23">
        <v>23338</v>
      </c>
      <c r="B37" s="23" t="s">
        <v>183</v>
      </c>
      <c r="C37" s="23" t="s">
        <v>184</v>
      </c>
      <c r="D37" s="23" t="s">
        <v>168</v>
      </c>
      <c r="E37" s="23" t="s">
        <v>60</v>
      </c>
      <c r="F37" s="23" t="s">
        <v>81</v>
      </c>
      <c r="G37" s="23">
        <v>41133</v>
      </c>
      <c r="H37" s="23">
        <v>8</v>
      </c>
      <c r="I37" s="23">
        <v>178</v>
      </c>
      <c r="J37" s="23">
        <v>4.5</v>
      </c>
      <c r="K37" s="23">
        <v>801</v>
      </c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4.25" customHeight="1" x14ac:dyDescent="0.3">
      <c r="A38" s="23">
        <v>23301</v>
      </c>
      <c r="B38" s="23" t="s">
        <v>185</v>
      </c>
      <c r="C38" s="23" t="s">
        <v>186</v>
      </c>
      <c r="D38" s="23" t="s">
        <v>142</v>
      </c>
      <c r="E38" s="23" t="s">
        <v>143</v>
      </c>
      <c r="F38" s="23" t="s">
        <v>81</v>
      </c>
      <c r="G38" s="23">
        <v>41109</v>
      </c>
      <c r="H38" s="23">
        <v>7</v>
      </c>
      <c r="I38" s="23">
        <v>108</v>
      </c>
      <c r="J38" s="23">
        <v>6.99</v>
      </c>
      <c r="K38" s="23">
        <v>754.92000000000007</v>
      </c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4.25" customHeight="1" x14ac:dyDescent="0.3">
      <c r="A39" s="23">
        <v>23320</v>
      </c>
      <c r="B39" s="23" t="s">
        <v>187</v>
      </c>
      <c r="C39" s="23" t="s">
        <v>188</v>
      </c>
      <c r="D39" s="23" t="s">
        <v>158</v>
      </c>
      <c r="E39" s="23" t="s">
        <v>159</v>
      </c>
      <c r="F39" s="23" t="s">
        <v>91</v>
      </c>
      <c r="G39" s="23">
        <v>41075</v>
      </c>
      <c r="H39" s="23">
        <v>6</v>
      </c>
      <c r="I39" s="23">
        <v>125</v>
      </c>
      <c r="J39" s="23">
        <v>6</v>
      </c>
      <c r="K39" s="23">
        <v>750</v>
      </c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4.25" customHeight="1" x14ac:dyDescent="0.3">
      <c r="A40" s="23">
        <v>23365</v>
      </c>
      <c r="B40" s="23" t="s">
        <v>189</v>
      </c>
      <c r="C40" s="23" t="s">
        <v>190</v>
      </c>
      <c r="D40" s="23" t="s">
        <v>191</v>
      </c>
      <c r="E40" s="23" t="s">
        <v>192</v>
      </c>
      <c r="F40" s="23" t="s">
        <v>81</v>
      </c>
      <c r="G40" s="23">
        <v>41099</v>
      </c>
      <c r="H40" s="23">
        <v>7</v>
      </c>
      <c r="I40" s="23">
        <v>165</v>
      </c>
      <c r="J40" s="23">
        <v>4.5</v>
      </c>
      <c r="K40" s="23">
        <v>742.5</v>
      </c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4.25" customHeight="1" x14ac:dyDescent="0.3">
      <c r="A41" s="23">
        <v>23302</v>
      </c>
      <c r="B41" s="23" t="s">
        <v>193</v>
      </c>
      <c r="C41" s="23" t="s">
        <v>165</v>
      </c>
      <c r="D41" s="23" t="s">
        <v>194</v>
      </c>
      <c r="E41" s="23" t="s">
        <v>195</v>
      </c>
      <c r="F41" s="23" t="s">
        <v>76</v>
      </c>
      <c r="G41" s="23">
        <v>41117</v>
      </c>
      <c r="H41" s="23">
        <v>7</v>
      </c>
      <c r="I41" s="23">
        <v>105</v>
      </c>
      <c r="J41" s="23">
        <v>6.5</v>
      </c>
      <c r="K41" s="23">
        <v>682.5</v>
      </c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4.25" customHeight="1" x14ac:dyDescent="0.3">
      <c r="A42" s="23">
        <v>23266</v>
      </c>
      <c r="B42" s="23" t="s">
        <v>196</v>
      </c>
      <c r="C42" s="23" t="s">
        <v>197</v>
      </c>
      <c r="D42" s="23" t="s">
        <v>181</v>
      </c>
      <c r="E42" s="23" t="s">
        <v>182</v>
      </c>
      <c r="F42" s="23" t="s">
        <v>76</v>
      </c>
      <c r="G42" s="23">
        <v>41132</v>
      </c>
      <c r="H42" s="23">
        <v>8</v>
      </c>
      <c r="I42" s="23">
        <v>170</v>
      </c>
      <c r="J42" s="23">
        <v>3.99</v>
      </c>
      <c r="K42" s="23">
        <v>678.30000000000007</v>
      </c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4.25" customHeight="1" x14ac:dyDescent="0.3">
      <c r="A43" s="23">
        <v>23307</v>
      </c>
      <c r="B43" s="23" t="s">
        <v>198</v>
      </c>
      <c r="C43" s="23" t="s">
        <v>199</v>
      </c>
      <c r="D43" s="23" t="s">
        <v>158</v>
      </c>
      <c r="E43" s="23" t="s">
        <v>159</v>
      </c>
      <c r="F43" s="23" t="s">
        <v>81</v>
      </c>
      <c r="G43" s="23">
        <v>41094</v>
      </c>
      <c r="H43" s="23">
        <v>7</v>
      </c>
      <c r="I43" s="23">
        <v>113</v>
      </c>
      <c r="J43" s="23">
        <v>6</v>
      </c>
      <c r="K43" s="23">
        <v>678</v>
      </c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4.25" customHeight="1" x14ac:dyDescent="0.3">
      <c r="A44" s="23">
        <v>23368</v>
      </c>
      <c r="B44" s="23" t="s">
        <v>200</v>
      </c>
      <c r="C44" s="23" t="s">
        <v>201</v>
      </c>
      <c r="D44" s="23" t="s">
        <v>191</v>
      </c>
      <c r="E44" s="23" t="s">
        <v>192</v>
      </c>
      <c r="F44" s="23" t="s">
        <v>81</v>
      </c>
      <c r="G44" s="23">
        <v>41146</v>
      </c>
      <c r="H44" s="23">
        <v>8</v>
      </c>
      <c r="I44" s="23">
        <v>150</v>
      </c>
      <c r="J44" s="23">
        <v>4.5</v>
      </c>
      <c r="K44" s="23">
        <v>675</v>
      </c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4.25" customHeight="1" x14ac:dyDescent="0.3">
      <c r="A45" s="23">
        <v>23286</v>
      </c>
      <c r="B45" s="23" t="s">
        <v>202</v>
      </c>
      <c r="C45" s="23" t="s">
        <v>203</v>
      </c>
      <c r="D45" s="23" t="s">
        <v>123</v>
      </c>
      <c r="E45" s="23" t="s">
        <v>58</v>
      </c>
      <c r="F45" s="23" t="s">
        <v>76</v>
      </c>
      <c r="G45" s="23">
        <v>41129</v>
      </c>
      <c r="H45" s="23">
        <v>8</v>
      </c>
      <c r="I45" s="23">
        <v>69</v>
      </c>
      <c r="J45" s="23">
        <v>9</v>
      </c>
      <c r="K45" s="23">
        <v>621</v>
      </c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4.25" customHeight="1" x14ac:dyDescent="0.3">
      <c r="A46" s="23">
        <v>23373</v>
      </c>
      <c r="B46" s="23" t="s">
        <v>204</v>
      </c>
      <c r="C46" s="23" t="s">
        <v>205</v>
      </c>
      <c r="D46" s="23" t="s">
        <v>156</v>
      </c>
      <c r="E46" s="23" t="s">
        <v>54</v>
      </c>
      <c r="F46" s="23" t="s">
        <v>76</v>
      </c>
      <c r="G46" s="23">
        <v>41114</v>
      </c>
      <c r="H46" s="23">
        <v>7</v>
      </c>
      <c r="I46" s="23">
        <v>95</v>
      </c>
      <c r="J46" s="23">
        <v>6.5</v>
      </c>
      <c r="K46" s="23">
        <v>617.5</v>
      </c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4.25" customHeight="1" x14ac:dyDescent="0.3">
      <c r="A47" s="23">
        <v>23380</v>
      </c>
      <c r="B47" s="23" t="s">
        <v>206</v>
      </c>
      <c r="C47" s="23" t="s">
        <v>207</v>
      </c>
      <c r="D47" s="23" t="s">
        <v>194</v>
      </c>
      <c r="E47" s="23" t="s">
        <v>195</v>
      </c>
      <c r="F47" s="23" t="s">
        <v>81</v>
      </c>
      <c r="G47" s="23">
        <v>41112</v>
      </c>
      <c r="H47" s="23">
        <v>7</v>
      </c>
      <c r="I47" s="23">
        <v>95</v>
      </c>
      <c r="J47" s="23">
        <v>6.5</v>
      </c>
      <c r="K47" s="23">
        <v>617.5</v>
      </c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4.25" customHeight="1" x14ac:dyDescent="0.3">
      <c r="A48" s="23">
        <v>23284</v>
      </c>
      <c r="B48" s="23" t="s">
        <v>208</v>
      </c>
      <c r="C48" s="23" t="s">
        <v>209</v>
      </c>
      <c r="D48" s="23" t="s">
        <v>168</v>
      </c>
      <c r="E48" s="23" t="s">
        <v>60</v>
      </c>
      <c r="F48" s="23" t="s">
        <v>81</v>
      </c>
      <c r="G48" s="23">
        <v>41077</v>
      </c>
      <c r="H48" s="23">
        <v>6</v>
      </c>
      <c r="I48" s="23">
        <v>135</v>
      </c>
      <c r="J48" s="23">
        <v>4.5</v>
      </c>
      <c r="K48" s="23">
        <v>607.5</v>
      </c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4.25" customHeight="1" x14ac:dyDescent="0.3">
      <c r="A49" s="23">
        <v>23306</v>
      </c>
      <c r="B49" s="23" t="s">
        <v>210</v>
      </c>
      <c r="C49" s="23" t="s">
        <v>211</v>
      </c>
      <c r="D49" s="23" t="s">
        <v>156</v>
      </c>
      <c r="E49" s="23" t="s">
        <v>54</v>
      </c>
      <c r="F49" s="23" t="s">
        <v>76</v>
      </c>
      <c r="G49" s="23">
        <v>41068</v>
      </c>
      <c r="H49" s="23">
        <v>6</v>
      </c>
      <c r="I49" s="23">
        <v>93</v>
      </c>
      <c r="J49" s="23">
        <v>6.5</v>
      </c>
      <c r="K49" s="23">
        <v>604.5</v>
      </c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4.25" customHeight="1" x14ac:dyDescent="0.3">
      <c r="A50" s="23">
        <v>23281</v>
      </c>
      <c r="B50" s="23" t="s">
        <v>212</v>
      </c>
      <c r="C50" s="23" t="s">
        <v>213</v>
      </c>
      <c r="D50" s="23" t="s">
        <v>191</v>
      </c>
      <c r="E50" s="23" t="s">
        <v>192</v>
      </c>
      <c r="F50" s="23" t="s">
        <v>81</v>
      </c>
      <c r="G50" s="23">
        <v>41103</v>
      </c>
      <c r="H50" s="23">
        <v>7</v>
      </c>
      <c r="I50" s="23">
        <v>134</v>
      </c>
      <c r="J50" s="23">
        <v>4.5</v>
      </c>
      <c r="K50" s="23">
        <v>603</v>
      </c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4.25" customHeight="1" x14ac:dyDescent="0.3">
      <c r="A51" s="23">
        <v>23351</v>
      </c>
      <c r="B51" s="23" t="s">
        <v>214</v>
      </c>
      <c r="C51" s="23" t="s">
        <v>215</v>
      </c>
      <c r="D51" s="23" t="s">
        <v>181</v>
      </c>
      <c r="E51" s="23" t="s">
        <v>182</v>
      </c>
      <c r="F51" s="23" t="s">
        <v>76</v>
      </c>
      <c r="G51" s="23">
        <v>41124</v>
      </c>
      <c r="H51" s="23">
        <v>8</v>
      </c>
      <c r="I51" s="23">
        <v>151</v>
      </c>
      <c r="J51" s="23">
        <v>3.99</v>
      </c>
      <c r="K51" s="23">
        <v>602.49</v>
      </c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4.25" customHeight="1" x14ac:dyDescent="0.3">
      <c r="A52" s="23">
        <v>23282</v>
      </c>
      <c r="B52" s="23" t="s">
        <v>216</v>
      </c>
      <c r="C52" s="23" t="s">
        <v>217</v>
      </c>
      <c r="D52" s="23" t="s">
        <v>158</v>
      </c>
      <c r="E52" s="23" t="s">
        <v>159</v>
      </c>
      <c r="F52" s="23" t="s">
        <v>81</v>
      </c>
      <c r="G52" s="23">
        <v>41142</v>
      </c>
      <c r="H52" s="23">
        <v>8</v>
      </c>
      <c r="I52" s="23">
        <v>100</v>
      </c>
      <c r="J52" s="23">
        <v>6</v>
      </c>
      <c r="K52" s="23">
        <v>600</v>
      </c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4.25" customHeight="1" x14ac:dyDescent="0.3">
      <c r="A53" s="23">
        <v>23376</v>
      </c>
      <c r="B53" s="23" t="s">
        <v>218</v>
      </c>
      <c r="C53" s="23" t="s">
        <v>219</v>
      </c>
      <c r="D53" s="23" t="s">
        <v>142</v>
      </c>
      <c r="E53" s="23" t="s">
        <v>143</v>
      </c>
      <c r="F53" s="23" t="s">
        <v>91</v>
      </c>
      <c r="G53" s="23">
        <v>41113</v>
      </c>
      <c r="H53" s="23">
        <v>7</v>
      </c>
      <c r="I53" s="23">
        <v>85</v>
      </c>
      <c r="J53" s="23">
        <v>6.99</v>
      </c>
      <c r="K53" s="23">
        <v>594.15</v>
      </c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4.25" customHeight="1" x14ac:dyDescent="0.3">
      <c r="A54" s="23">
        <v>23354</v>
      </c>
      <c r="B54" s="23" t="s">
        <v>220</v>
      </c>
      <c r="C54" s="23" t="s">
        <v>221</v>
      </c>
      <c r="D54" s="23" t="s">
        <v>142</v>
      </c>
      <c r="E54" s="23" t="s">
        <v>143</v>
      </c>
      <c r="F54" s="23" t="s">
        <v>76</v>
      </c>
      <c r="G54" s="23">
        <v>41124</v>
      </c>
      <c r="H54" s="23">
        <v>8</v>
      </c>
      <c r="I54" s="23">
        <v>84</v>
      </c>
      <c r="J54" s="23">
        <v>6.99</v>
      </c>
      <c r="K54" s="23">
        <v>587.16</v>
      </c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4.25" customHeight="1" x14ac:dyDescent="0.3">
      <c r="A55" s="23">
        <v>23337</v>
      </c>
      <c r="B55" s="23" t="s">
        <v>222</v>
      </c>
      <c r="C55" s="23" t="s">
        <v>223</v>
      </c>
      <c r="D55" s="23" t="s">
        <v>142</v>
      </c>
      <c r="E55" s="23" t="s">
        <v>143</v>
      </c>
      <c r="F55" s="23" t="s">
        <v>81</v>
      </c>
      <c r="G55" s="23">
        <v>41097</v>
      </c>
      <c r="H55" s="23">
        <v>7</v>
      </c>
      <c r="I55" s="23">
        <v>82</v>
      </c>
      <c r="J55" s="23">
        <v>6.99</v>
      </c>
      <c r="K55" s="23">
        <v>573.18000000000006</v>
      </c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4.25" customHeight="1" x14ac:dyDescent="0.3">
      <c r="A56" s="23">
        <v>23326</v>
      </c>
      <c r="B56" s="23" t="s">
        <v>224</v>
      </c>
      <c r="C56" s="23" t="s">
        <v>225</v>
      </c>
      <c r="D56" s="23" t="s">
        <v>191</v>
      </c>
      <c r="E56" s="23" t="s">
        <v>192</v>
      </c>
      <c r="F56" s="23" t="s">
        <v>81</v>
      </c>
      <c r="G56" s="23">
        <v>41142</v>
      </c>
      <c r="H56" s="23">
        <v>8</v>
      </c>
      <c r="I56" s="23">
        <v>126</v>
      </c>
      <c r="J56" s="23">
        <v>4.5</v>
      </c>
      <c r="K56" s="23">
        <v>567</v>
      </c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4.25" customHeight="1" x14ac:dyDescent="0.3">
      <c r="A57" s="23">
        <v>23316</v>
      </c>
      <c r="B57" s="23" t="s">
        <v>226</v>
      </c>
      <c r="C57" s="23" t="s">
        <v>227</v>
      </c>
      <c r="D57" s="23" t="s">
        <v>181</v>
      </c>
      <c r="E57" s="23" t="s">
        <v>182</v>
      </c>
      <c r="F57" s="23" t="s">
        <v>81</v>
      </c>
      <c r="G57" s="23">
        <v>41061</v>
      </c>
      <c r="H57" s="23">
        <v>6</v>
      </c>
      <c r="I57" s="23">
        <v>137</v>
      </c>
      <c r="J57" s="23">
        <v>3.99</v>
      </c>
      <c r="K57" s="23">
        <v>546.63</v>
      </c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4.25" customHeight="1" x14ac:dyDescent="0.3">
      <c r="A58" s="23">
        <v>23362</v>
      </c>
      <c r="B58" s="23" t="s">
        <v>228</v>
      </c>
      <c r="C58" s="23" t="s">
        <v>229</v>
      </c>
      <c r="D58" s="23" t="s">
        <v>230</v>
      </c>
      <c r="E58" s="23" t="s">
        <v>231</v>
      </c>
      <c r="F58" s="23" t="s">
        <v>76</v>
      </c>
      <c r="G58" s="23">
        <v>41139</v>
      </c>
      <c r="H58" s="23">
        <v>8</v>
      </c>
      <c r="I58" s="23">
        <v>179</v>
      </c>
      <c r="J58" s="23">
        <v>3</v>
      </c>
      <c r="K58" s="23">
        <v>537</v>
      </c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4.25" customHeight="1" x14ac:dyDescent="0.3">
      <c r="A59" s="23">
        <v>23296</v>
      </c>
      <c r="B59" s="23" t="s">
        <v>232</v>
      </c>
      <c r="C59" s="23" t="s">
        <v>233</v>
      </c>
      <c r="D59" s="23" t="s">
        <v>106</v>
      </c>
      <c r="E59" s="23" t="s">
        <v>56</v>
      </c>
      <c r="F59" s="23" t="s">
        <v>81</v>
      </c>
      <c r="G59" s="23">
        <v>41068</v>
      </c>
      <c r="H59" s="23">
        <v>6</v>
      </c>
      <c r="I59" s="23">
        <v>37</v>
      </c>
      <c r="J59" s="23">
        <v>14.5</v>
      </c>
      <c r="K59" s="23">
        <v>536.5</v>
      </c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4.25" customHeight="1" x14ac:dyDescent="0.3">
      <c r="A60" s="23">
        <v>23352</v>
      </c>
      <c r="B60" s="23" t="s">
        <v>234</v>
      </c>
      <c r="C60" s="23" t="s">
        <v>235</v>
      </c>
      <c r="D60" s="23" t="s">
        <v>158</v>
      </c>
      <c r="E60" s="23" t="s">
        <v>159</v>
      </c>
      <c r="F60" s="23" t="s">
        <v>76</v>
      </c>
      <c r="G60" s="23">
        <v>41097</v>
      </c>
      <c r="H60" s="23">
        <v>7</v>
      </c>
      <c r="I60" s="23">
        <v>89</v>
      </c>
      <c r="J60" s="23">
        <v>6</v>
      </c>
      <c r="K60" s="23">
        <v>534</v>
      </c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4.25" customHeight="1" x14ac:dyDescent="0.3">
      <c r="A61" s="23">
        <v>23304</v>
      </c>
      <c r="B61" s="23" t="s">
        <v>236</v>
      </c>
      <c r="C61" s="23" t="s">
        <v>237</v>
      </c>
      <c r="D61" s="23" t="s">
        <v>181</v>
      </c>
      <c r="E61" s="23" t="s">
        <v>182</v>
      </c>
      <c r="F61" s="23" t="s">
        <v>81</v>
      </c>
      <c r="G61" s="23">
        <v>41061</v>
      </c>
      <c r="H61" s="23">
        <v>6</v>
      </c>
      <c r="I61" s="23">
        <v>131</v>
      </c>
      <c r="J61" s="23">
        <v>3.99</v>
      </c>
      <c r="K61" s="23">
        <v>522.69000000000005</v>
      </c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4.25" customHeight="1" x14ac:dyDescent="0.3">
      <c r="A62" s="23">
        <v>23369</v>
      </c>
      <c r="B62" s="23" t="s">
        <v>238</v>
      </c>
      <c r="C62" s="23" t="s">
        <v>239</v>
      </c>
      <c r="D62" s="23" t="s">
        <v>194</v>
      </c>
      <c r="E62" s="23" t="s">
        <v>195</v>
      </c>
      <c r="F62" s="23" t="s">
        <v>81</v>
      </c>
      <c r="G62" s="23">
        <v>41092</v>
      </c>
      <c r="H62" s="23">
        <v>7</v>
      </c>
      <c r="I62" s="23">
        <v>77</v>
      </c>
      <c r="J62" s="23">
        <v>6.5</v>
      </c>
      <c r="K62" s="23">
        <v>500.5</v>
      </c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4.25" customHeight="1" x14ac:dyDescent="0.3">
      <c r="A63" s="23">
        <v>23268</v>
      </c>
      <c r="B63" s="23" t="s">
        <v>240</v>
      </c>
      <c r="C63" s="23" t="s">
        <v>241</v>
      </c>
      <c r="D63" s="23" t="s">
        <v>158</v>
      </c>
      <c r="E63" s="23" t="s">
        <v>159</v>
      </c>
      <c r="F63" s="23" t="s">
        <v>76</v>
      </c>
      <c r="G63" s="23">
        <v>41102</v>
      </c>
      <c r="H63" s="23">
        <v>7</v>
      </c>
      <c r="I63" s="23">
        <v>82</v>
      </c>
      <c r="J63" s="23">
        <v>6</v>
      </c>
      <c r="K63" s="23">
        <v>492</v>
      </c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4.25" customHeight="1" x14ac:dyDescent="0.3">
      <c r="A64" s="23">
        <v>23315</v>
      </c>
      <c r="B64" s="23" t="s">
        <v>242</v>
      </c>
      <c r="C64" s="23" t="s">
        <v>119</v>
      </c>
      <c r="D64" s="23" t="s">
        <v>168</v>
      </c>
      <c r="E64" s="23" t="s">
        <v>60</v>
      </c>
      <c r="F64" s="23" t="s">
        <v>81</v>
      </c>
      <c r="G64" s="23">
        <v>41102</v>
      </c>
      <c r="H64" s="23">
        <v>7</v>
      </c>
      <c r="I64" s="23">
        <v>109</v>
      </c>
      <c r="J64" s="23">
        <v>4.5</v>
      </c>
      <c r="K64" s="23">
        <v>490.5</v>
      </c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4.25" customHeight="1" x14ac:dyDescent="0.3">
      <c r="A65" s="23">
        <v>23342</v>
      </c>
      <c r="B65" s="23" t="s">
        <v>243</v>
      </c>
      <c r="C65" s="23" t="s">
        <v>244</v>
      </c>
      <c r="D65" s="23" t="s">
        <v>181</v>
      </c>
      <c r="E65" s="23" t="s">
        <v>182</v>
      </c>
      <c r="F65" s="23" t="s">
        <v>76</v>
      </c>
      <c r="G65" s="23">
        <v>41088</v>
      </c>
      <c r="H65" s="23">
        <v>6</v>
      </c>
      <c r="I65" s="23">
        <v>122</v>
      </c>
      <c r="J65" s="23">
        <v>3.99</v>
      </c>
      <c r="K65" s="23">
        <v>486.78000000000003</v>
      </c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4.25" customHeight="1" x14ac:dyDescent="0.3">
      <c r="A66" s="23">
        <v>23333</v>
      </c>
      <c r="B66" s="23" t="s">
        <v>245</v>
      </c>
      <c r="C66" s="23" t="s">
        <v>172</v>
      </c>
      <c r="D66" s="23" t="s">
        <v>168</v>
      </c>
      <c r="E66" s="23" t="s">
        <v>60</v>
      </c>
      <c r="F66" s="23" t="s">
        <v>76</v>
      </c>
      <c r="G66" s="23">
        <v>41126</v>
      </c>
      <c r="H66" s="23">
        <v>8</v>
      </c>
      <c r="I66" s="23">
        <v>106</v>
      </c>
      <c r="J66" s="23">
        <v>4.5</v>
      </c>
      <c r="K66" s="23">
        <v>477</v>
      </c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4.25" customHeight="1" x14ac:dyDescent="0.3">
      <c r="A67" s="23">
        <v>23263</v>
      </c>
      <c r="B67" s="23" t="s">
        <v>246</v>
      </c>
      <c r="C67" s="23" t="s">
        <v>165</v>
      </c>
      <c r="D67" s="23" t="s">
        <v>156</v>
      </c>
      <c r="E67" s="23" t="s">
        <v>54</v>
      </c>
      <c r="F67" s="23" t="s">
        <v>76</v>
      </c>
      <c r="G67" s="23">
        <v>41096</v>
      </c>
      <c r="H67" s="23">
        <v>7</v>
      </c>
      <c r="I67" s="23">
        <v>73</v>
      </c>
      <c r="J67" s="23">
        <v>6.5</v>
      </c>
      <c r="K67" s="23">
        <v>474.5</v>
      </c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4.25" customHeight="1" x14ac:dyDescent="0.3">
      <c r="A68" s="23">
        <v>23270</v>
      </c>
      <c r="B68" s="23" t="s">
        <v>247</v>
      </c>
      <c r="C68" s="23" t="s">
        <v>248</v>
      </c>
      <c r="D68" s="23" t="s">
        <v>142</v>
      </c>
      <c r="E68" s="23" t="s">
        <v>143</v>
      </c>
      <c r="F68" s="23" t="s">
        <v>81</v>
      </c>
      <c r="G68" s="23">
        <v>41067</v>
      </c>
      <c r="H68" s="23">
        <v>6</v>
      </c>
      <c r="I68" s="23">
        <v>67</v>
      </c>
      <c r="J68" s="23">
        <v>6.99</v>
      </c>
      <c r="K68" s="23">
        <v>468.33000000000004</v>
      </c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4.25" customHeight="1" x14ac:dyDescent="0.3">
      <c r="A69" s="23">
        <v>23272</v>
      </c>
      <c r="B69" s="23" t="s">
        <v>249</v>
      </c>
      <c r="C69" s="23" t="s">
        <v>250</v>
      </c>
      <c r="D69" s="23" t="s">
        <v>156</v>
      </c>
      <c r="E69" s="23" t="s">
        <v>54</v>
      </c>
      <c r="F69" s="23" t="s">
        <v>91</v>
      </c>
      <c r="G69" s="23">
        <v>41121</v>
      </c>
      <c r="H69" s="23">
        <v>7</v>
      </c>
      <c r="I69" s="23">
        <v>71</v>
      </c>
      <c r="J69" s="23">
        <v>6.5</v>
      </c>
      <c r="K69" s="23">
        <v>461.5</v>
      </c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4.25" customHeight="1" x14ac:dyDescent="0.3">
      <c r="A70" s="23">
        <v>23274</v>
      </c>
      <c r="B70" s="23" t="s">
        <v>251</v>
      </c>
      <c r="C70" s="23" t="s">
        <v>252</v>
      </c>
      <c r="D70" s="23" t="s">
        <v>230</v>
      </c>
      <c r="E70" s="23" t="s">
        <v>231</v>
      </c>
      <c r="F70" s="23" t="s">
        <v>81</v>
      </c>
      <c r="G70" s="23">
        <v>41143</v>
      </c>
      <c r="H70" s="23">
        <v>8</v>
      </c>
      <c r="I70" s="23">
        <v>153</v>
      </c>
      <c r="J70" s="23">
        <v>3</v>
      </c>
      <c r="K70" s="23">
        <v>459</v>
      </c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4.25" customHeight="1" x14ac:dyDescent="0.3">
      <c r="A71" s="23">
        <v>23364</v>
      </c>
      <c r="B71" s="23" t="s">
        <v>253</v>
      </c>
      <c r="C71" s="23" t="s">
        <v>254</v>
      </c>
      <c r="D71" s="23" t="s">
        <v>123</v>
      </c>
      <c r="E71" s="23" t="s">
        <v>58</v>
      </c>
      <c r="F71" s="23" t="s">
        <v>76</v>
      </c>
      <c r="G71" s="23">
        <v>41093</v>
      </c>
      <c r="H71" s="23">
        <v>7</v>
      </c>
      <c r="I71" s="23">
        <v>47</v>
      </c>
      <c r="J71" s="23">
        <v>9</v>
      </c>
      <c r="K71" s="23">
        <v>423</v>
      </c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4.25" customHeight="1" x14ac:dyDescent="0.3">
      <c r="A72" s="23">
        <v>23276</v>
      </c>
      <c r="B72" s="23" t="s">
        <v>255</v>
      </c>
      <c r="C72" s="23" t="s">
        <v>256</v>
      </c>
      <c r="D72" s="23" t="s">
        <v>194</v>
      </c>
      <c r="E72" s="23" t="s">
        <v>195</v>
      </c>
      <c r="F72" s="23" t="s">
        <v>76</v>
      </c>
      <c r="G72" s="23">
        <v>41122</v>
      </c>
      <c r="H72" s="23">
        <v>8</v>
      </c>
      <c r="I72" s="23">
        <v>65</v>
      </c>
      <c r="J72" s="23">
        <v>6.5</v>
      </c>
      <c r="K72" s="23">
        <v>422.5</v>
      </c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4.25" customHeight="1" x14ac:dyDescent="0.3">
      <c r="A73" s="23">
        <v>23343</v>
      </c>
      <c r="B73" s="23" t="s">
        <v>257</v>
      </c>
      <c r="C73" s="23" t="s">
        <v>205</v>
      </c>
      <c r="D73" s="23" t="s">
        <v>120</v>
      </c>
      <c r="E73" s="23" t="s">
        <v>52</v>
      </c>
      <c r="F73" s="23" t="s">
        <v>76</v>
      </c>
      <c r="G73" s="23">
        <v>41144</v>
      </c>
      <c r="H73" s="23">
        <v>8</v>
      </c>
      <c r="I73" s="23">
        <v>42</v>
      </c>
      <c r="J73" s="23">
        <v>9.99</v>
      </c>
      <c r="K73" s="23">
        <v>419.58</v>
      </c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4.25" customHeight="1" x14ac:dyDescent="0.3">
      <c r="A74" s="23">
        <v>23344</v>
      </c>
      <c r="B74" s="23" t="s">
        <v>258</v>
      </c>
      <c r="C74" s="23" t="s">
        <v>259</v>
      </c>
      <c r="D74" s="23" t="s">
        <v>156</v>
      </c>
      <c r="E74" s="23" t="s">
        <v>54</v>
      </c>
      <c r="F74" s="23" t="s">
        <v>76</v>
      </c>
      <c r="G74" s="23">
        <v>41265</v>
      </c>
      <c r="H74" s="23">
        <v>12</v>
      </c>
      <c r="I74" s="23">
        <v>64</v>
      </c>
      <c r="J74" s="23">
        <v>6.5</v>
      </c>
      <c r="K74" s="23">
        <v>416</v>
      </c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4.25" customHeight="1" x14ac:dyDescent="0.3">
      <c r="A75" s="23">
        <v>23299</v>
      </c>
      <c r="B75" s="23" t="s">
        <v>260</v>
      </c>
      <c r="C75" s="23" t="s">
        <v>219</v>
      </c>
      <c r="D75" s="23" t="s">
        <v>181</v>
      </c>
      <c r="E75" s="23" t="s">
        <v>182</v>
      </c>
      <c r="F75" s="23" t="s">
        <v>81</v>
      </c>
      <c r="G75" s="23">
        <v>41087</v>
      </c>
      <c r="H75" s="23">
        <v>6</v>
      </c>
      <c r="I75" s="23">
        <v>104</v>
      </c>
      <c r="J75" s="23">
        <v>3.99</v>
      </c>
      <c r="K75" s="23">
        <v>414.96000000000004</v>
      </c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4.25" customHeight="1" x14ac:dyDescent="0.3">
      <c r="A76" s="23">
        <v>23310</v>
      </c>
      <c r="B76" s="23" t="s">
        <v>261</v>
      </c>
      <c r="C76" s="23" t="s">
        <v>87</v>
      </c>
      <c r="D76" s="23" t="s">
        <v>120</v>
      </c>
      <c r="E76" s="23" t="s">
        <v>52</v>
      </c>
      <c r="F76" s="23" t="s">
        <v>76</v>
      </c>
      <c r="G76" s="23">
        <v>41077</v>
      </c>
      <c r="H76" s="23">
        <v>6</v>
      </c>
      <c r="I76" s="23">
        <v>41</v>
      </c>
      <c r="J76" s="23">
        <v>9.99</v>
      </c>
      <c r="K76" s="23">
        <v>409.59000000000003</v>
      </c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4.25" customHeight="1" x14ac:dyDescent="0.3">
      <c r="A77" s="23">
        <v>23358</v>
      </c>
      <c r="B77" s="23" t="s">
        <v>262</v>
      </c>
      <c r="C77" s="23" t="s">
        <v>96</v>
      </c>
      <c r="D77" s="23" t="s">
        <v>120</v>
      </c>
      <c r="E77" s="23" t="s">
        <v>52</v>
      </c>
      <c r="F77" s="23" t="s">
        <v>81</v>
      </c>
      <c r="G77" s="23">
        <v>41071</v>
      </c>
      <c r="H77" s="23">
        <v>6</v>
      </c>
      <c r="I77" s="23">
        <v>41</v>
      </c>
      <c r="J77" s="23">
        <v>9.99</v>
      </c>
      <c r="K77" s="23">
        <v>409.59000000000003</v>
      </c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4.25" customHeight="1" x14ac:dyDescent="0.3">
      <c r="A78" s="23">
        <v>23323</v>
      </c>
      <c r="B78" s="23" t="s">
        <v>263</v>
      </c>
      <c r="C78" s="23" t="s">
        <v>264</v>
      </c>
      <c r="D78" s="23" t="s">
        <v>230</v>
      </c>
      <c r="E78" s="23" t="s">
        <v>231</v>
      </c>
      <c r="F78" s="23" t="s">
        <v>76</v>
      </c>
      <c r="G78" s="23">
        <v>41272</v>
      </c>
      <c r="H78" s="23">
        <v>12</v>
      </c>
      <c r="I78" s="23">
        <v>135</v>
      </c>
      <c r="J78" s="23">
        <v>3</v>
      </c>
      <c r="K78" s="23">
        <v>405</v>
      </c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4.25" customHeight="1" x14ac:dyDescent="0.3">
      <c r="A79" s="23">
        <v>23267</v>
      </c>
      <c r="B79" s="23" t="s">
        <v>265</v>
      </c>
      <c r="C79" s="23" t="s">
        <v>266</v>
      </c>
      <c r="D79" s="23" t="s">
        <v>230</v>
      </c>
      <c r="E79" s="23" t="s">
        <v>231</v>
      </c>
      <c r="F79" s="23" t="s">
        <v>76</v>
      </c>
      <c r="G79" s="23">
        <v>41101</v>
      </c>
      <c r="H79" s="23">
        <v>7</v>
      </c>
      <c r="I79" s="23">
        <v>129</v>
      </c>
      <c r="J79" s="23">
        <v>3</v>
      </c>
      <c r="K79" s="23">
        <v>387</v>
      </c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4.25" customHeight="1" x14ac:dyDescent="0.3">
      <c r="A80" s="23">
        <v>23340</v>
      </c>
      <c r="B80" s="23" t="s">
        <v>267</v>
      </c>
      <c r="C80" s="23" t="s">
        <v>268</v>
      </c>
      <c r="D80" s="23" t="s">
        <v>191</v>
      </c>
      <c r="E80" s="23" t="s">
        <v>192</v>
      </c>
      <c r="F80" s="23" t="s">
        <v>76</v>
      </c>
      <c r="G80" s="23">
        <v>41095</v>
      </c>
      <c r="H80" s="23">
        <v>7</v>
      </c>
      <c r="I80" s="23">
        <v>85</v>
      </c>
      <c r="J80" s="23">
        <v>4.5</v>
      </c>
      <c r="K80" s="23">
        <v>382.5</v>
      </c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4.25" customHeight="1" x14ac:dyDescent="0.3">
      <c r="A81" s="23">
        <v>23269</v>
      </c>
      <c r="B81" s="23" t="s">
        <v>269</v>
      </c>
      <c r="C81" s="23" t="s">
        <v>252</v>
      </c>
      <c r="D81" s="23" t="s">
        <v>230</v>
      </c>
      <c r="E81" s="23" t="s">
        <v>231</v>
      </c>
      <c r="F81" s="23" t="s">
        <v>76</v>
      </c>
      <c r="G81" s="23">
        <v>41063</v>
      </c>
      <c r="H81" s="23">
        <v>6</v>
      </c>
      <c r="I81" s="23">
        <v>116</v>
      </c>
      <c r="J81" s="23">
        <v>3</v>
      </c>
      <c r="K81" s="23">
        <v>348</v>
      </c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4.25" customHeight="1" x14ac:dyDescent="0.3">
      <c r="A82" s="23">
        <v>23308</v>
      </c>
      <c r="B82" s="23" t="s">
        <v>270</v>
      </c>
      <c r="C82" s="23" t="s">
        <v>271</v>
      </c>
      <c r="D82" s="23" t="s">
        <v>230</v>
      </c>
      <c r="E82" s="23" t="s">
        <v>231</v>
      </c>
      <c r="F82" s="23" t="s">
        <v>81</v>
      </c>
      <c r="G82" s="23">
        <v>41099</v>
      </c>
      <c r="H82" s="23">
        <v>7</v>
      </c>
      <c r="I82" s="23">
        <v>112</v>
      </c>
      <c r="J82" s="23">
        <v>3</v>
      </c>
      <c r="K82" s="23">
        <v>336</v>
      </c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4.25" customHeight="1" x14ac:dyDescent="0.3">
      <c r="A83" s="23">
        <v>23356</v>
      </c>
      <c r="B83" s="23" t="s">
        <v>272</v>
      </c>
      <c r="C83" s="23" t="s">
        <v>273</v>
      </c>
      <c r="D83" s="23" t="s">
        <v>181</v>
      </c>
      <c r="E83" s="23" t="s">
        <v>182</v>
      </c>
      <c r="F83" s="23" t="s">
        <v>76</v>
      </c>
      <c r="G83" s="23">
        <v>41081</v>
      </c>
      <c r="H83" s="23">
        <v>6</v>
      </c>
      <c r="I83" s="23">
        <v>80</v>
      </c>
      <c r="J83" s="23">
        <v>3.99</v>
      </c>
      <c r="K83" s="23">
        <v>319.20000000000005</v>
      </c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4.25" customHeight="1" x14ac:dyDescent="0.3">
      <c r="A84" s="23">
        <v>23318</v>
      </c>
      <c r="B84" s="23" t="s">
        <v>274</v>
      </c>
      <c r="C84" s="23" t="s">
        <v>275</v>
      </c>
      <c r="D84" s="23" t="s">
        <v>156</v>
      </c>
      <c r="E84" s="23" t="s">
        <v>54</v>
      </c>
      <c r="F84" s="23" t="s">
        <v>76</v>
      </c>
      <c r="G84" s="23">
        <v>41099</v>
      </c>
      <c r="H84" s="23">
        <v>7</v>
      </c>
      <c r="I84" s="23">
        <v>48</v>
      </c>
      <c r="J84" s="23">
        <v>6.5</v>
      </c>
      <c r="K84" s="23">
        <v>312</v>
      </c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4.25" customHeight="1" x14ac:dyDescent="0.3">
      <c r="A85" s="23">
        <v>23357</v>
      </c>
      <c r="B85" s="23" t="s">
        <v>276</v>
      </c>
      <c r="C85" s="23" t="s">
        <v>233</v>
      </c>
      <c r="D85" s="23" t="s">
        <v>158</v>
      </c>
      <c r="E85" s="23" t="s">
        <v>159</v>
      </c>
      <c r="F85" s="23" t="s">
        <v>81</v>
      </c>
      <c r="G85" s="23">
        <v>41107</v>
      </c>
      <c r="H85" s="23">
        <v>7</v>
      </c>
      <c r="I85" s="23">
        <v>50</v>
      </c>
      <c r="J85" s="23">
        <v>6</v>
      </c>
      <c r="K85" s="23">
        <v>300</v>
      </c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4.25" customHeight="1" x14ac:dyDescent="0.3">
      <c r="A86" s="23">
        <v>23377</v>
      </c>
      <c r="B86" s="23" t="s">
        <v>277</v>
      </c>
      <c r="C86" s="23" t="s">
        <v>221</v>
      </c>
      <c r="D86" s="23" t="s">
        <v>194</v>
      </c>
      <c r="E86" s="23" t="s">
        <v>195</v>
      </c>
      <c r="F86" s="23" t="s">
        <v>76</v>
      </c>
      <c r="G86" s="23">
        <v>41075</v>
      </c>
      <c r="H86" s="23">
        <v>6</v>
      </c>
      <c r="I86" s="23">
        <v>43</v>
      </c>
      <c r="J86" s="23">
        <v>6.5</v>
      </c>
      <c r="K86" s="23">
        <v>279.5</v>
      </c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4.25" customHeight="1" x14ac:dyDescent="0.3">
      <c r="A87" s="23">
        <v>23311</v>
      </c>
      <c r="B87" s="23" t="s">
        <v>278</v>
      </c>
      <c r="C87" s="23" t="s">
        <v>279</v>
      </c>
      <c r="D87" s="23" t="s">
        <v>106</v>
      </c>
      <c r="E87" s="23" t="s">
        <v>56</v>
      </c>
      <c r="F87" s="23" t="s">
        <v>81</v>
      </c>
      <c r="G87" s="23">
        <v>41072</v>
      </c>
      <c r="H87" s="23">
        <v>6</v>
      </c>
      <c r="I87" s="23">
        <v>18</v>
      </c>
      <c r="J87" s="23">
        <v>14.5</v>
      </c>
      <c r="K87" s="23">
        <v>261</v>
      </c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4.25" customHeight="1" x14ac:dyDescent="0.3">
      <c r="A88" s="23">
        <v>23379</v>
      </c>
      <c r="B88" s="23" t="s">
        <v>280</v>
      </c>
      <c r="C88" s="23" t="s">
        <v>281</v>
      </c>
      <c r="D88" s="23" t="s">
        <v>181</v>
      </c>
      <c r="E88" s="23" t="s">
        <v>182</v>
      </c>
      <c r="F88" s="23" t="s">
        <v>76</v>
      </c>
      <c r="G88" s="23">
        <v>41270</v>
      </c>
      <c r="H88" s="23">
        <v>12</v>
      </c>
      <c r="I88" s="23">
        <v>65</v>
      </c>
      <c r="J88" s="23">
        <v>3.99</v>
      </c>
      <c r="K88" s="23">
        <v>259.35000000000002</v>
      </c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4.25" customHeight="1" x14ac:dyDescent="0.3">
      <c r="A89" s="23">
        <v>23360</v>
      </c>
      <c r="B89" s="23" t="s">
        <v>282</v>
      </c>
      <c r="C89" s="23" t="s">
        <v>266</v>
      </c>
      <c r="D89" s="23" t="s">
        <v>142</v>
      </c>
      <c r="E89" s="23" t="s">
        <v>143</v>
      </c>
      <c r="F89" s="23" t="s">
        <v>76</v>
      </c>
      <c r="G89" s="23">
        <v>41073</v>
      </c>
      <c r="H89" s="23">
        <v>6</v>
      </c>
      <c r="I89" s="23">
        <v>37</v>
      </c>
      <c r="J89" s="23">
        <v>6.99</v>
      </c>
      <c r="K89" s="23">
        <v>258.63</v>
      </c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4.25" customHeight="1" x14ac:dyDescent="0.3">
      <c r="A90" s="23">
        <v>23339</v>
      </c>
      <c r="B90" s="23" t="s">
        <v>283</v>
      </c>
      <c r="C90" s="23" t="s">
        <v>284</v>
      </c>
      <c r="D90" s="23" t="s">
        <v>158</v>
      </c>
      <c r="E90" s="23" t="s">
        <v>159</v>
      </c>
      <c r="F90" s="23" t="s">
        <v>76</v>
      </c>
      <c r="G90" s="23">
        <v>41101</v>
      </c>
      <c r="H90" s="23">
        <v>7</v>
      </c>
      <c r="I90" s="23">
        <v>41</v>
      </c>
      <c r="J90" s="23">
        <v>6</v>
      </c>
      <c r="K90" s="23">
        <v>246</v>
      </c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4.25" customHeight="1" x14ac:dyDescent="0.3">
      <c r="A91" s="23">
        <v>23341</v>
      </c>
      <c r="B91" s="23" t="s">
        <v>285</v>
      </c>
      <c r="C91" s="23" t="s">
        <v>286</v>
      </c>
      <c r="D91" s="23" t="s">
        <v>230</v>
      </c>
      <c r="E91" s="23" t="s">
        <v>231</v>
      </c>
      <c r="F91" s="23" t="s">
        <v>81</v>
      </c>
      <c r="G91" s="23">
        <v>41026</v>
      </c>
      <c r="H91" s="23">
        <v>4</v>
      </c>
      <c r="I91" s="23">
        <v>77</v>
      </c>
      <c r="J91" s="23">
        <v>3</v>
      </c>
      <c r="K91" s="23">
        <v>231</v>
      </c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4.25" customHeight="1" x14ac:dyDescent="0.3">
      <c r="A92" s="23">
        <v>23374</v>
      </c>
      <c r="B92" s="23" t="s">
        <v>287</v>
      </c>
      <c r="C92" s="23" t="s">
        <v>288</v>
      </c>
      <c r="D92" s="23" t="s">
        <v>181</v>
      </c>
      <c r="E92" s="23" t="s">
        <v>182</v>
      </c>
      <c r="F92" s="23" t="s">
        <v>76</v>
      </c>
      <c r="G92" s="23">
        <v>41257</v>
      </c>
      <c r="H92" s="23">
        <v>12</v>
      </c>
      <c r="I92" s="23">
        <v>57</v>
      </c>
      <c r="J92" s="23">
        <v>3.99</v>
      </c>
      <c r="K92" s="23">
        <v>227.43</v>
      </c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4.25" customHeight="1" x14ac:dyDescent="0.3">
      <c r="A93" s="23">
        <v>23273</v>
      </c>
      <c r="B93" s="23" t="s">
        <v>289</v>
      </c>
      <c r="C93" s="23" t="s">
        <v>290</v>
      </c>
      <c r="D93" s="23" t="s">
        <v>120</v>
      </c>
      <c r="E93" s="23" t="s">
        <v>52</v>
      </c>
      <c r="F93" s="23" t="s">
        <v>76</v>
      </c>
      <c r="G93" s="23">
        <v>41256</v>
      </c>
      <c r="H93" s="23">
        <v>12</v>
      </c>
      <c r="I93" s="23">
        <v>22</v>
      </c>
      <c r="J93" s="23">
        <v>9.99</v>
      </c>
      <c r="K93" s="23">
        <v>219.78</v>
      </c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4.25" customHeight="1" x14ac:dyDescent="0.3">
      <c r="A94" s="23">
        <v>23280</v>
      </c>
      <c r="B94" s="23" t="s">
        <v>291</v>
      </c>
      <c r="C94" s="23" t="s">
        <v>119</v>
      </c>
      <c r="D94" s="23" t="s">
        <v>142</v>
      </c>
      <c r="E94" s="23" t="s">
        <v>143</v>
      </c>
      <c r="F94" s="23" t="s">
        <v>76</v>
      </c>
      <c r="G94" s="23">
        <v>41002</v>
      </c>
      <c r="H94" s="23">
        <v>4</v>
      </c>
      <c r="I94" s="23">
        <v>30</v>
      </c>
      <c r="J94" s="23">
        <v>6.99</v>
      </c>
      <c r="K94" s="23">
        <v>209.70000000000002</v>
      </c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4.25" customHeight="1" x14ac:dyDescent="0.3">
      <c r="A95" s="23">
        <v>23370</v>
      </c>
      <c r="B95" s="23" t="s">
        <v>292</v>
      </c>
      <c r="C95" s="23" t="s">
        <v>84</v>
      </c>
      <c r="D95" s="23" t="s">
        <v>230</v>
      </c>
      <c r="E95" s="23" t="s">
        <v>231</v>
      </c>
      <c r="F95" s="23" t="s">
        <v>81</v>
      </c>
      <c r="G95" s="23">
        <v>41028</v>
      </c>
      <c r="H95" s="23">
        <v>4</v>
      </c>
      <c r="I95" s="23">
        <v>63</v>
      </c>
      <c r="J95" s="23">
        <v>3</v>
      </c>
      <c r="K95" s="23">
        <v>189</v>
      </c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4.25" customHeight="1" x14ac:dyDescent="0.3">
      <c r="A96" s="23">
        <v>23372</v>
      </c>
      <c r="B96" s="23" t="s">
        <v>293</v>
      </c>
      <c r="C96" s="23" t="s">
        <v>294</v>
      </c>
      <c r="D96" s="23" t="s">
        <v>194</v>
      </c>
      <c r="E96" s="23" t="s">
        <v>195</v>
      </c>
      <c r="F96" s="23" t="s">
        <v>76</v>
      </c>
      <c r="G96" s="23">
        <v>41255</v>
      </c>
      <c r="H96" s="23">
        <v>12</v>
      </c>
      <c r="I96" s="23">
        <v>22</v>
      </c>
      <c r="J96" s="23">
        <v>6.5</v>
      </c>
      <c r="K96" s="23">
        <v>143</v>
      </c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4.25" customHeight="1" x14ac:dyDescent="0.3">
      <c r="A97" s="23">
        <v>23265</v>
      </c>
      <c r="B97" s="23" t="s">
        <v>295</v>
      </c>
      <c r="C97" s="23" t="s">
        <v>296</v>
      </c>
      <c r="D97" s="23" t="s">
        <v>120</v>
      </c>
      <c r="E97" s="23" t="s">
        <v>52</v>
      </c>
      <c r="F97" s="23" t="s">
        <v>81</v>
      </c>
      <c r="G97" s="23">
        <v>41248</v>
      </c>
      <c r="H97" s="23">
        <v>12</v>
      </c>
      <c r="I97" s="23">
        <v>14</v>
      </c>
      <c r="J97" s="23">
        <v>9.99</v>
      </c>
      <c r="K97" s="23">
        <v>139.86000000000001</v>
      </c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4.25" customHeight="1" x14ac:dyDescent="0.3">
      <c r="A98" s="23">
        <v>23346</v>
      </c>
      <c r="B98" s="23" t="s">
        <v>297</v>
      </c>
      <c r="C98" s="23" t="s">
        <v>213</v>
      </c>
      <c r="D98" s="23" t="s">
        <v>120</v>
      </c>
      <c r="E98" s="23" t="s">
        <v>52</v>
      </c>
      <c r="F98" s="23" t="s">
        <v>76</v>
      </c>
      <c r="G98" s="23">
        <v>41119</v>
      </c>
      <c r="H98" s="23">
        <v>7</v>
      </c>
      <c r="I98" s="23">
        <v>13</v>
      </c>
      <c r="J98" s="23">
        <v>9.99</v>
      </c>
      <c r="K98" s="23">
        <v>129.87</v>
      </c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4.25" customHeight="1" x14ac:dyDescent="0.3">
      <c r="A99" s="23">
        <v>23312</v>
      </c>
      <c r="B99" s="23" t="s">
        <v>298</v>
      </c>
      <c r="C99" s="23" t="s">
        <v>299</v>
      </c>
      <c r="D99" s="23" t="s">
        <v>181</v>
      </c>
      <c r="E99" s="23" t="s">
        <v>182</v>
      </c>
      <c r="F99" s="23" t="s">
        <v>76</v>
      </c>
      <c r="G99" s="23">
        <v>41096</v>
      </c>
      <c r="H99" s="23">
        <v>7</v>
      </c>
      <c r="I99" s="23">
        <v>28</v>
      </c>
      <c r="J99" s="23">
        <v>3.99</v>
      </c>
      <c r="K99" s="23">
        <v>111.72</v>
      </c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4.25" customHeight="1" x14ac:dyDescent="0.3">
      <c r="A100" s="23">
        <v>23355</v>
      </c>
      <c r="B100" s="23" t="s">
        <v>300</v>
      </c>
      <c r="C100" s="23" t="s">
        <v>209</v>
      </c>
      <c r="D100" s="23" t="s">
        <v>168</v>
      </c>
      <c r="E100" s="23" t="s">
        <v>60</v>
      </c>
      <c r="F100" s="23" t="s">
        <v>76</v>
      </c>
      <c r="G100" s="23">
        <v>41026</v>
      </c>
      <c r="H100" s="23">
        <v>4</v>
      </c>
      <c r="I100" s="23">
        <v>16</v>
      </c>
      <c r="J100" s="23">
        <v>4.5</v>
      </c>
      <c r="K100" s="23">
        <v>72</v>
      </c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4.25" customHeight="1" x14ac:dyDescent="0.3">
      <c r="A101" s="23">
        <v>23322</v>
      </c>
      <c r="B101" s="23" t="s">
        <v>301</v>
      </c>
      <c r="C101" s="23" t="s">
        <v>170</v>
      </c>
      <c r="D101" s="23" t="s">
        <v>230</v>
      </c>
      <c r="E101" s="23" t="s">
        <v>231</v>
      </c>
      <c r="F101" s="23" t="s">
        <v>81</v>
      </c>
      <c r="G101" s="23">
        <v>41009</v>
      </c>
      <c r="H101" s="23">
        <v>4</v>
      </c>
      <c r="I101" s="23">
        <v>20</v>
      </c>
      <c r="J101" s="23">
        <v>3</v>
      </c>
      <c r="K101" s="23">
        <v>60</v>
      </c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4.25" customHeight="1" x14ac:dyDescent="0.3">
      <c r="A102" s="23">
        <v>23298</v>
      </c>
      <c r="B102" s="23" t="s">
        <v>302</v>
      </c>
      <c r="C102" s="23" t="s">
        <v>303</v>
      </c>
      <c r="D102" s="23" t="s">
        <v>168</v>
      </c>
      <c r="E102" s="23" t="s">
        <v>60</v>
      </c>
      <c r="F102" s="23" t="s">
        <v>91</v>
      </c>
      <c r="G102" s="23">
        <v>41118</v>
      </c>
      <c r="H102" s="23">
        <v>7</v>
      </c>
      <c r="I102" s="23">
        <v>12</v>
      </c>
      <c r="J102" s="23">
        <v>4.5</v>
      </c>
      <c r="K102" s="23">
        <v>54</v>
      </c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4.25" customHeight="1" x14ac:dyDescent="0.3">
      <c r="A103" s="23">
        <v>23367</v>
      </c>
      <c r="B103" s="23" t="s">
        <v>304</v>
      </c>
      <c r="C103" s="23" t="s">
        <v>305</v>
      </c>
      <c r="D103" s="23" t="s">
        <v>168</v>
      </c>
      <c r="E103" s="23" t="s">
        <v>60</v>
      </c>
      <c r="F103" s="23" t="s">
        <v>81</v>
      </c>
      <c r="G103" s="23">
        <v>41023</v>
      </c>
      <c r="H103" s="23">
        <v>4</v>
      </c>
      <c r="I103" s="23">
        <v>10</v>
      </c>
      <c r="J103" s="23">
        <v>4.5</v>
      </c>
      <c r="K103" s="23">
        <v>45</v>
      </c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4.25" customHeight="1" x14ac:dyDescent="0.3">
      <c r="A104" s="23">
        <v>23334</v>
      </c>
      <c r="B104" s="23" t="s">
        <v>306</v>
      </c>
      <c r="C104" s="23" t="s">
        <v>201</v>
      </c>
      <c r="D104" s="23" t="s">
        <v>230</v>
      </c>
      <c r="E104" s="23" t="s">
        <v>231</v>
      </c>
      <c r="F104" s="23" t="s">
        <v>76</v>
      </c>
      <c r="G104" s="23">
        <v>41260</v>
      </c>
      <c r="H104" s="23">
        <v>12</v>
      </c>
      <c r="I104" s="23">
        <v>14</v>
      </c>
      <c r="J104" s="23">
        <v>3</v>
      </c>
      <c r="K104" s="23">
        <v>42</v>
      </c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4.25" customHeight="1" x14ac:dyDescent="0.3">
      <c r="A105" s="23">
        <v>23285</v>
      </c>
      <c r="B105" s="23" t="s">
        <v>307</v>
      </c>
      <c r="C105" s="23" t="s">
        <v>221</v>
      </c>
      <c r="D105" s="23" t="s">
        <v>191</v>
      </c>
      <c r="E105" s="23" t="s">
        <v>192</v>
      </c>
      <c r="F105" s="23" t="s">
        <v>81</v>
      </c>
      <c r="G105" s="23">
        <v>41114</v>
      </c>
      <c r="H105" s="23">
        <v>7</v>
      </c>
      <c r="I105" s="23">
        <v>9</v>
      </c>
      <c r="J105" s="23">
        <v>4.5</v>
      </c>
      <c r="K105" s="23">
        <v>40.5</v>
      </c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4.25" customHeight="1" x14ac:dyDescent="0.3">
      <c r="A106" s="23">
        <v>23375</v>
      </c>
      <c r="B106" s="23" t="s">
        <v>308</v>
      </c>
      <c r="C106" s="23" t="s">
        <v>209</v>
      </c>
      <c r="D106" s="23" t="s">
        <v>142</v>
      </c>
      <c r="E106" s="23" t="s">
        <v>143</v>
      </c>
      <c r="F106" s="23" t="s">
        <v>81</v>
      </c>
      <c r="G106" s="23">
        <v>41029</v>
      </c>
      <c r="H106" s="23">
        <v>4</v>
      </c>
      <c r="I106" s="23">
        <v>5</v>
      </c>
      <c r="J106" s="23">
        <v>6.99</v>
      </c>
      <c r="K106" s="23">
        <v>34.950000000000003</v>
      </c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4.25" customHeight="1" x14ac:dyDescent="0.3">
      <c r="A107" s="23">
        <v>23336</v>
      </c>
      <c r="B107" s="23" t="s">
        <v>309</v>
      </c>
      <c r="C107" s="23" t="s">
        <v>310</v>
      </c>
      <c r="D107" s="23" t="s">
        <v>191</v>
      </c>
      <c r="E107" s="23" t="s">
        <v>192</v>
      </c>
      <c r="F107" s="23" t="s">
        <v>81</v>
      </c>
      <c r="G107" s="23">
        <v>41091</v>
      </c>
      <c r="H107" s="23">
        <v>7</v>
      </c>
      <c r="I107" s="23">
        <v>7</v>
      </c>
      <c r="J107" s="23">
        <v>4.5</v>
      </c>
      <c r="K107" s="23">
        <v>31.5</v>
      </c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4.25" customHeight="1" x14ac:dyDescent="0.3">
      <c r="A108" s="23">
        <v>23279</v>
      </c>
      <c r="B108" s="23" t="s">
        <v>311</v>
      </c>
      <c r="C108" s="23" t="s">
        <v>284</v>
      </c>
      <c r="D108" s="23" t="s">
        <v>230</v>
      </c>
      <c r="E108" s="23" t="s">
        <v>231</v>
      </c>
      <c r="F108" s="23" t="s">
        <v>76</v>
      </c>
      <c r="G108" s="23">
        <v>41020</v>
      </c>
      <c r="H108" s="23">
        <v>4</v>
      </c>
      <c r="I108" s="23">
        <v>10</v>
      </c>
      <c r="J108" s="23">
        <v>3</v>
      </c>
      <c r="K108" s="23">
        <v>30</v>
      </c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4.25" customHeight="1" x14ac:dyDescent="0.3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4.25" customHeight="1" x14ac:dyDescent="0.3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4.25" customHeight="1" x14ac:dyDescent="0.3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4.25" customHeight="1" x14ac:dyDescent="0.3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4.25" customHeight="1" x14ac:dyDescent="0.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4.25" customHeight="1" x14ac:dyDescent="0.3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4.25" customHeight="1" x14ac:dyDescent="0.3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4.25" customHeight="1" x14ac:dyDescent="0.3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4.25" customHeight="1" x14ac:dyDescent="0.3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4.25" customHeight="1" x14ac:dyDescent="0.3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4.25" customHeight="1" x14ac:dyDescent="0.3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4.25" customHeight="1" x14ac:dyDescent="0.3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4.25" customHeight="1" x14ac:dyDescent="0.3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4.25" customHeight="1" x14ac:dyDescent="0.3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4.25" customHeight="1" x14ac:dyDescent="0.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4.25" customHeight="1" x14ac:dyDescent="0.3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4.25" customHeight="1" x14ac:dyDescent="0.3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4.25" customHeight="1" x14ac:dyDescent="0.3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4.25" customHeight="1" x14ac:dyDescent="0.3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4.25" customHeight="1" x14ac:dyDescent="0.3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4.25" customHeight="1" x14ac:dyDescent="0.3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4.25" customHeight="1" x14ac:dyDescent="0.3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4.25" customHeight="1" x14ac:dyDescent="0.3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4.25" customHeight="1" x14ac:dyDescent="0.3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4.25" customHeight="1" x14ac:dyDescent="0.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4.25" customHeight="1" x14ac:dyDescent="0.3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4.25" customHeight="1" x14ac:dyDescent="0.3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4.25" customHeight="1" x14ac:dyDescent="0.3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4.25" customHeight="1" x14ac:dyDescent="0.3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4.25" customHeight="1" x14ac:dyDescent="0.3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4.25" customHeight="1" x14ac:dyDescent="0.3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4.25" customHeight="1" x14ac:dyDescent="0.3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4.25" customHeight="1" x14ac:dyDescent="0.3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4.25" customHeight="1" x14ac:dyDescent="0.3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4.25" customHeight="1" x14ac:dyDescent="0.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4.25" customHeight="1" x14ac:dyDescent="0.3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4.25" customHeight="1" x14ac:dyDescent="0.3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4.25" customHeight="1" x14ac:dyDescent="0.3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4.25" customHeight="1" x14ac:dyDescent="0.3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4.25" customHeight="1" x14ac:dyDescent="0.3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4.25" customHeight="1" x14ac:dyDescent="0.3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4.25" customHeight="1" x14ac:dyDescent="0.3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4.25" customHeight="1" x14ac:dyDescent="0.3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4.25" customHeight="1" x14ac:dyDescent="0.3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4.25" customHeight="1" x14ac:dyDescent="0.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4.25" customHeight="1" x14ac:dyDescent="0.3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4.25" customHeight="1" x14ac:dyDescent="0.3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4.25" customHeight="1" x14ac:dyDescent="0.3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4.25" customHeight="1" x14ac:dyDescent="0.3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4.25" customHeight="1" x14ac:dyDescent="0.3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4.25" customHeight="1" x14ac:dyDescent="0.3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4.25" customHeight="1" x14ac:dyDescent="0.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4.25" customHeight="1" x14ac:dyDescent="0.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4.25" customHeight="1" x14ac:dyDescent="0.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4.25" customHeight="1" x14ac:dyDescent="0.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4.25" customHeight="1" x14ac:dyDescent="0.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4.25" customHeight="1" x14ac:dyDescent="0.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4.25" customHeight="1" x14ac:dyDescent="0.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4.25" customHeight="1" x14ac:dyDescent="0.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4.25" customHeight="1" x14ac:dyDescent="0.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4.25" customHeight="1" x14ac:dyDescent="0.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4.25" customHeight="1" x14ac:dyDescent="0.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4.25" customHeight="1" x14ac:dyDescent="0.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4.25" customHeight="1" x14ac:dyDescent="0.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4.25" customHeight="1" x14ac:dyDescent="0.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4.25" customHeight="1" x14ac:dyDescent="0.3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4.25" customHeight="1" x14ac:dyDescent="0.3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4.25" customHeight="1" x14ac:dyDescent="0.3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4.25" customHeight="1" x14ac:dyDescent="0.3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4.25" customHeight="1" x14ac:dyDescent="0.3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4.25" customHeight="1" x14ac:dyDescent="0.3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4.25" customHeight="1" x14ac:dyDescent="0.3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4.25" customHeight="1" x14ac:dyDescent="0.3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4.25" customHeight="1" x14ac:dyDescent="0.3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4.25" customHeight="1" x14ac:dyDescent="0.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4.25" customHeight="1" x14ac:dyDescent="0.3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4.25" customHeight="1" x14ac:dyDescent="0.3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4.25" customHeight="1" x14ac:dyDescent="0.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4.25" customHeight="1" x14ac:dyDescent="0.3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4.25" customHeight="1" x14ac:dyDescent="0.3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4.25" customHeight="1" x14ac:dyDescent="0.3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4.25" customHeight="1" x14ac:dyDescent="0.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4.25" customHeight="1" x14ac:dyDescent="0.3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4.25" customHeight="1" x14ac:dyDescent="0.3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4.25" customHeight="1" x14ac:dyDescent="0.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4.25" customHeight="1" x14ac:dyDescent="0.3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4.25" customHeight="1" x14ac:dyDescent="0.3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4.25" customHeight="1" x14ac:dyDescent="0.3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4.25" customHeight="1" x14ac:dyDescent="0.3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4.25" customHeight="1" x14ac:dyDescent="0.3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4.25" customHeight="1" x14ac:dyDescent="0.3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4.25" customHeight="1" x14ac:dyDescent="0.3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4.25" customHeight="1" x14ac:dyDescent="0.3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4.25" customHeight="1" x14ac:dyDescent="0.3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4.25" customHeight="1" x14ac:dyDescent="0.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4.25" customHeight="1" x14ac:dyDescent="0.3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4.25" customHeight="1" x14ac:dyDescent="0.3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4.25" customHeight="1" x14ac:dyDescent="0.3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4.25" customHeight="1" x14ac:dyDescent="0.3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4.25" customHeight="1" x14ac:dyDescent="0.3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4.25" customHeight="1" x14ac:dyDescent="0.3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4.25" customHeight="1" x14ac:dyDescent="0.3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4.25" customHeight="1" x14ac:dyDescent="0.3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4.25" customHeight="1" x14ac:dyDescent="0.3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4.25" customHeight="1" x14ac:dyDescent="0.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4.25" customHeight="1" x14ac:dyDescent="0.3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4.25" customHeight="1" x14ac:dyDescent="0.3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4.25" customHeight="1" x14ac:dyDescent="0.3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4.25" customHeight="1" x14ac:dyDescent="0.3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4.25" customHeight="1" x14ac:dyDescent="0.3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4.25" customHeight="1" x14ac:dyDescent="0.3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4.25" customHeight="1" x14ac:dyDescent="0.3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4.25" customHeight="1" x14ac:dyDescent="0.3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4.25" customHeight="1" x14ac:dyDescent="0.3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4.25" customHeight="1" x14ac:dyDescent="0.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4.25" customHeight="1" x14ac:dyDescent="0.3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4.25" customHeight="1" x14ac:dyDescent="0.3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4.25" customHeight="1" x14ac:dyDescent="0.3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4.25" customHeight="1" x14ac:dyDescent="0.3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4.25" customHeight="1" x14ac:dyDescent="0.3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4.25" customHeight="1" x14ac:dyDescent="0.3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4.25" customHeight="1" x14ac:dyDescent="0.3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4.25" customHeight="1" x14ac:dyDescent="0.3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4.25" customHeight="1" x14ac:dyDescent="0.3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4.25" customHeight="1" x14ac:dyDescent="0.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4.25" customHeight="1" x14ac:dyDescent="0.3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4.25" customHeight="1" x14ac:dyDescent="0.3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4.25" customHeight="1" x14ac:dyDescent="0.3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4.25" customHeight="1" x14ac:dyDescent="0.3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4.25" customHeight="1" x14ac:dyDescent="0.3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4.25" customHeight="1" x14ac:dyDescent="0.3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4.25" customHeight="1" x14ac:dyDescent="0.3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4.25" customHeight="1" x14ac:dyDescent="0.3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4.25" customHeight="1" x14ac:dyDescent="0.3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4.25" customHeight="1" x14ac:dyDescent="0.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4.25" customHeight="1" x14ac:dyDescent="0.3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4.25" customHeight="1" x14ac:dyDescent="0.3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4.25" customHeight="1" x14ac:dyDescent="0.3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4.25" customHeight="1" x14ac:dyDescent="0.3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4.25" customHeight="1" x14ac:dyDescent="0.3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4.25" customHeight="1" x14ac:dyDescent="0.3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4.25" customHeight="1" x14ac:dyDescent="0.3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4.25" customHeight="1" x14ac:dyDescent="0.3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4.25" customHeight="1" x14ac:dyDescent="0.3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4.25" customHeight="1" x14ac:dyDescent="0.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4.25" customHeight="1" x14ac:dyDescent="0.3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4.25" customHeight="1" x14ac:dyDescent="0.3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4.25" customHeight="1" x14ac:dyDescent="0.3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4.25" customHeight="1" x14ac:dyDescent="0.3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4.25" customHeight="1" x14ac:dyDescent="0.3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4.25" customHeight="1" x14ac:dyDescent="0.3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4.25" customHeight="1" x14ac:dyDescent="0.3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4.25" customHeight="1" x14ac:dyDescent="0.3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4.25" customHeight="1" x14ac:dyDescent="0.3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4.25" customHeight="1" x14ac:dyDescent="0.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4.25" customHeight="1" x14ac:dyDescent="0.3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4.25" customHeight="1" x14ac:dyDescent="0.3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4.25" customHeight="1" x14ac:dyDescent="0.3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4.25" customHeight="1" x14ac:dyDescent="0.3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4.25" customHeight="1" x14ac:dyDescent="0.3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4.25" customHeight="1" x14ac:dyDescent="0.3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4.25" customHeight="1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4.25" customHeight="1" x14ac:dyDescent="0.3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4.25" customHeight="1" x14ac:dyDescent="0.3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4.25" customHeight="1" x14ac:dyDescent="0.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4.25" customHeight="1" x14ac:dyDescent="0.3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4.25" customHeight="1" x14ac:dyDescent="0.3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4.25" customHeight="1" x14ac:dyDescent="0.3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4.25" customHeight="1" x14ac:dyDescent="0.3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4.25" customHeight="1" x14ac:dyDescent="0.3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4.25" customHeight="1" x14ac:dyDescent="0.3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4.25" customHeight="1" x14ac:dyDescent="0.3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4.25" customHeight="1" x14ac:dyDescent="0.3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4.25" customHeight="1" x14ac:dyDescent="0.3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4.25" customHeight="1" x14ac:dyDescent="0.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4.25" customHeight="1" x14ac:dyDescent="0.3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4.25" customHeight="1" x14ac:dyDescent="0.3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4.25" customHeight="1" x14ac:dyDescent="0.3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4.25" customHeight="1" x14ac:dyDescent="0.3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4.25" customHeight="1" x14ac:dyDescent="0.3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4.25" customHeight="1" x14ac:dyDescent="0.3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4.25" customHeight="1" x14ac:dyDescent="0.3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4.25" customHeight="1" x14ac:dyDescent="0.3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4.25" customHeight="1" x14ac:dyDescent="0.3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4.25" customHeight="1" x14ac:dyDescent="0.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4.25" customHeight="1" x14ac:dyDescent="0.3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4.25" customHeight="1" x14ac:dyDescent="0.3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4.25" customHeight="1" x14ac:dyDescent="0.3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4.25" customHeight="1" x14ac:dyDescent="0.3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4.25" customHeight="1" x14ac:dyDescent="0.3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4.25" customHeight="1" x14ac:dyDescent="0.3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4.25" customHeight="1" x14ac:dyDescent="0.3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4.25" customHeight="1" x14ac:dyDescent="0.3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4.25" customHeight="1" x14ac:dyDescent="0.3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4.25" customHeight="1" x14ac:dyDescent="0.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4.25" customHeight="1" x14ac:dyDescent="0.3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4.25" customHeight="1" x14ac:dyDescent="0.3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4.25" customHeight="1" x14ac:dyDescent="0.3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4.25" customHeight="1" x14ac:dyDescent="0.3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4.25" customHeight="1" x14ac:dyDescent="0.3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4.25" customHeight="1" x14ac:dyDescent="0.3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4.25" customHeight="1" x14ac:dyDescent="0.3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4.25" customHeight="1" x14ac:dyDescent="0.3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4.25" customHeight="1" x14ac:dyDescent="0.3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4.25" customHeight="1" x14ac:dyDescent="0.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4.25" customHeight="1" x14ac:dyDescent="0.3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4.25" customHeight="1" x14ac:dyDescent="0.3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4.25" customHeight="1" x14ac:dyDescent="0.3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4.25" customHeight="1" x14ac:dyDescent="0.3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4.25" customHeight="1" x14ac:dyDescent="0.3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4.25" customHeight="1" x14ac:dyDescent="0.3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4.25" customHeight="1" x14ac:dyDescent="0.3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4.25" customHeight="1" x14ac:dyDescent="0.3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4.25" customHeight="1" x14ac:dyDescent="0.3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4.25" customHeight="1" x14ac:dyDescent="0.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4.25" customHeight="1" x14ac:dyDescent="0.3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4.25" customHeight="1" x14ac:dyDescent="0.3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4.25" customHeight="1" x14ac:dyDescent="0.3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4.25" customHeight="1" x14ac:dyDescent="0.3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4.25" customHeight="1" x14ac:dyDescent="0.3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4.25" customHeight="1" x14ac:dyDescent="0.3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4.25" customHeight="1" x14ac:dyDescent="0.3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4.25" customHeight="1" x14ac:dyDescent="0.3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4.25" customHeight="1" x14ac:dyDescent="0.3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4.25" customHeight="1" x14ac:dyDescent="0.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4.25" customHeight="1" x14ac:dyDescent="0.3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4.25" customHeight="1" x14ac:dyDescent="0.3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4.25" customHeight="1" x14ac:dyDescent="0.3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4.25" customHeight="1" x14ac:dyDescent="0.3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4.25" customHeight="1" x14ac:dyDescent="0.3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4.25" customHeight="1" x14ac:dyDescent="0.3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4.25" customHeight="1" x14ac:dyDescent="0.3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4.25" customHeight="1" x14ac:dyDescent="0.3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4.25" customHeight="1" x14ac:dyDescent="0.3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4.25" customHeight="1" x14ac:dyDescent="0.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4.25" customHeight="1" x14ac:dyDescent="0.3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4.25" customHeight="1" x14ac:dyDescent="0.3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4.25" customHeight="1" x14ac:dyDescent="0.3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4.25" customHeight="1" x14ac:dyDescent="0.3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4.25" customHeight="1" x14ac:dyDescent="0.3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4.25" customHeight="1" x14ac:dyDescent="0.3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4.25" customHeight="1" x14ac:dyDescent="0.3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4.25" customHeight="1" x14ac:dyDescent="0.3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4.25" customHeight="1" x14ac:dyDescent="0.3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4.25" customHeight="1" x14ac:dyDescent="0.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4.25" customHeight="1" x14ac:dyDescent="0.3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4.25" customHeight="1" x14ac:dyDescent="0.3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4.25" customHeight="1" x14ac:dyDescent="0.3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4.25" customHeight="1" x14ac:dyDescent="0.3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4.25" customHeight="1" x14ac:dyDescent="0.3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4.25" customHeight="1" x14ac:dyDescent="0.3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4.25" customHeight="1" x14ac:dyDescent="0.3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4.25" customHeight="1" x14ac:dyDescent="0.3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4.25" customHeight="1" x14ac:dyDescent="0.3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4.25" customHeight="1" x14ac:dyDescent="0.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4.25" customHeight="1" x14ac:dyDescent="0.3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4.25" customHeight="1" x14ac:dyDescent="0.3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4.25" customHeight="1" x14ac:dyDescent="0.3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4.25" customHeight="1" x14ac:dyDescent="0.3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4.25" customHeight="1" x14ac:dyDescent="0.3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4.25" customHeight="1" x14ac:dyDescent="0.3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4.25" customHeight="1" x14ac:dyDescent="0.3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4.25" customHeight="1" x14ac:dyDescent="0.3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4.25" customHeight="1" x14ac:dyDescent="0.3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4.25" customHeight="1" x14ac:dyDescent="0.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4.25" customHeight="1" x14ac:dyDescent="0.3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4.25" customHeight="1" x14ac:dyDescent="0.3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4.25" customHeight="1" x14ac:dyDescent="0.3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4.25" customHeight="1" x14ac:dyDescent="0.3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4.25" customHeight="1" x14ac:dyDescent="0.3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4.25" customHeight="1" x14ac:dyDescent="0.3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4.25" customHeight="1" x14ac:dyDescent="0.3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4.25" customHeight="1" x14ac:dyDescent="0.3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4.25" customHeight="1" x14ac:dyDescent="0.3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4.25" customHeight="1" x14ac:dyDescent="0.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4.25" customHeight="1" x14ac:dyDescent="0.3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4.25" customHeight="1" x14ac:dyDescent="0.3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4.25" customHeight="1" x14ac:dyDescent="0.3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4.25" customHeight="1" x14ac:dyDescent="0.3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4.25" customHeight="1" x14ac:dyDescent="0.3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4.25" customHeight="1" x14ac:dyDescent="0.3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4.25" customHeight="1" x14ac:dyDescent="0.3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4.25" customHeight="1" x14ac:dyDescent="0.3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4.25" customHeight="1" x14ac:dyDescent="0.3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4.25" customHeight="1" x14ac:dyDescent="0.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4.25" customHeight="1" x14ac:dyDescent="0.3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4.25" customHeight="1" x14ac:dyDescent="0.3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4.25" customHeight="1" x14ac:dyDescent="0.3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4.25" customHeight="1" x14ac:dyDescent="0.3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4.25" customHeight="1" x14ac:dyDescent="0.3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4.25" customHeight="1" x14ac:dyDescent="0.3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4.25" customHeight="1" x14ac:dyDescent="0.3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4.25" customHeight="1" x14ac:dyDescent="0.3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4.25" customHeight="1" x14ac:dyDescent="0.3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4.25" customHeight="1" x14ac:dyDescent="0.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4.25" customHeight="1" x14ac:dyDescent="0.3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4.25" customHeight="1" x14ac:dyDescent="0.3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4.25" customHeight="1" x14ac:dyDescent="0.3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4.25" customHeight="1" x14ac:dyDescent="0.3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4.25" customHeight="1" x14ac:dyDescent="0.3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4.25" customHeight="1" x14ac:dyDescent="0.3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4.25" customHeight="1" x14ac:dyDescent="0.3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4.25" customHeight="1" x14ac:dyDescent="0.3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4.25" customHeight="1" x14ac:dyDescent="0.3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4.25" customHeight="1" x14ac:dyDescent="0.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4.25" customHeight="1" x14ac:dyDescent="0.3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4.25" customHeight="1" x14ac:dyDescent="0.3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4.25" customHeight="1" x14ac:dyDescent="0.3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4.25" customHeight="1" x14ac:dyDescent="0.3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4.25" customHeight="1" x14ac:dyDescent="0.3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4.25" customHeight="1" x14ac:dyDescent="0.3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4.25" customHeight="1" x14ac:dyDescent="0.3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4.25" customHeight="1" x14ac:dyDescent="0.3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4.25" customHeight="1" x14ac:dyDescent="0.3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4.25" customHeight="1" x14ac:dyDescent="0.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4.25" customHeight="1" x14ac:dyDescent="0.3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4.25" customHeight="1" x14ac:dyDescent="0.3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4.25" customHeight="1" x14ac:dyDescent="0.3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4.25" customHeight="1" x14ac:dyDescent="0.3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4.25" customHeight="1" x14ac:dyDescent="0.3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4.25" customHeight="1" x14ac:dyDescent="0.3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4.25" customHeight="1" x14ac:dyDescent="0.3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4.25" customHeight="1" x14ac:dyDescent="0.3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4.25" customHeight="1" x14ac:dyDescent="0.3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4.25" customHeight="1" x14ac:dyDescent="0.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4.25" customHeight="1" x14ac:dyDescent="0.3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4.25" customHeight="1" x14ac:dyDescent="0.3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4.25" customHeight="1" x14ac:dyDescent="0.3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4.25" customHeight="1" x14ac:dyDescent="0.3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4.25" customHeight="1" x14ac:dyDescent="0.3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4.25" customHeight="1" x14ac:dyDescent="0.3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4.25" customHeight="1" x14ac:dyDescent="0.3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4.25" customHeight="1" x14ac:dyDescent="0.3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4.25" customHeight="1" x14ac:dyDescent="0.3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4.25" customHeight="1" x14ac:dyDescent="0.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4.25" customHeight="1" x14ac:dyDescent="0.3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4.25" customHeight="1" x14ac:dyDescent="0.3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4.25" customHeight="1" x14ac:dyDescent="0.3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4.25" customHeight="1" x14ac:dyDescent="0.3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4.25" customHeight="1" x14ac:dyDescent="0.3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4.25" customHeight="1" x14ac:dyDescent="0.3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4.25" customHeight="1" x14ac:dyDescent="0.3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4.25" customHeight="1" x14ac:dyDescent="0.3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4.25" customHeight="1" x14ac:dyDescent="0.3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4.25" customHeight="1" x14ac:dyDescent="0.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4.25" customHeight="1" x14ac:dyDescent="0.3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4.25" customHeight="1" x14ac:dyDescent="0.3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4.25" customHeight="1" x14ac:dyDescent="0.3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4.25" customHeight="1" x14ac:dyDescent="0.3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4.25" customHeight="1" x14ac:dyDescent="0.3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4.25" customHeight="1" x14ac:dyDescent="0.3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4.25" customHeight="1" x14ac:dyDescent="0.3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4.25" customHeight="1" x14ac:dyDescent="0.3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4.25" customHeight="1" x14ac:dyDescent="0.3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4.25" customHeight="1" x14ac:dyDescent="0.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4.25" customHeight="1" x14ac:dyDescent="0.3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4.25" customHeight="1" x14ac:dyDescent="0.3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4.25" customHeight="1" x14ac:dyDescent="0.3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4.25" customHeight="1" x14ac:dyDescent="0.3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4.25" customHeight="1" x14ac:dyDescent="0.3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4.25" customHeight="1" x14ac:dyDescent="0.3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4.25" customHeight="1" x14ac:dyDescent="0.3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4.25" customHeight="1" x14ac:dyDescent="0.3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4.25" customHeight="1" x14ac:dyDescent="0.3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4.25" customHeight="1" x14ac:dyDescent="0.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4.25" customHeight="1" x14ac:dyDescent="0.3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4.25" customHeight="1" x14ac:dyDescent="0.3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4.25" customHeight="1" x14ac:dyDescent="0.3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4.25" customHeight="1" x14ac:dyDescent="0.3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4.25" customHeight="1" x14ac:dyDescent="0.3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4.25" customHeight="1" x14ac:dyDescent="0.3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4.25" customHeight="1" x14ac:dyDescent="0.3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4.25" customHeight="1" x14ac:dyDescent="0.3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4.25" customHeight="1" x14ac:dyDescent="0.3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4.25" customHeight="1" x14ac:dyDescent="0.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4.25" customHeight="1" x14ac:dyDescent="0.3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4.25" customHeight="1" x14ac:dyDescent="0.3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4.25" customHeight="1" x14ac:dyDescent="0.3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4.25" customHeight="1" x14ac:dyDescent="0.3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4.25" customHeight="1" x14ac:dyDescent="0.3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4.25" customHeight="1" x14ac:dyDescent="0.3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4.25" customHeight="1" x14ac:dyDescent="0.3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4.25" customHeight="1" x14ac:dyDescent="0.3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4.25" customHeight="1" x14ac:dyDescent="0.3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4.25" customHeight="1" x14ac:dyDescent="0.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4.25" customHeight="1" x14ac:dyDescent="0.3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4.25" customHeight="1" x14ac:dyDescent="0.3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4.25" customHeight="1" x14ac:dyDescent="0.3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4.25" customHeight="1" x14ac:dyDescent="0.3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4.25" customHeight="1" x14ac:dyDescent="0.3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4.25" customHeight="1" x14ac:dyDescent="0.3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4.25" customHeight="1" x14ac:dyDescent="0.3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4.25" customHeight="1" x14ac:dyDescent="0.3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4.25" customHeight="1" x14ac:dyDescent="0.3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4.25" customHeight="1" x14ac:dyDescent="0.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4.25" customHeight="1" x14ac:dyDescent="0.3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4.25" customHeight="1" x14ac:dyDescent="0.3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4.25" customHeight="1" x14ac:dyDescent="0.3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4.25" customHeight="1" x14ac:dyDescent="0.3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4.25" customHeight="1" x14ac:dyDescent="0.3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4.25" customHeight="1" x14ac:dyDescent="0.3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4.25" customHeight="1" x14ac:dyDescent="0.3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4.25" customHeight="1" x14ac:dyDescent="0.3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4.25" customHeight="1" x14ac:dyDescent="0.3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4.25" customHeight="1" x14ac:dyDescent="0.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4.25" customHeight="1" x14ac:dyDescent="0.3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4.25" customHeight="1" x14ac:dyDescent="0.3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4.25" customHeight="1" x14ac:dyDescent="0.3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4.25" customHeight="1" x14ac:dyDescent="0.3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4.25" customHeight="1" x14ac:dyDescent="0.3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4.25" customHeight="1" x14ac:dyDescent="0.3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4.25" customHeight="1" x14ac:dyDescent="0.3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4.25" customHeight="1" x14ac:dyDescent="0.3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4.25" customHeight="1" x14ac:dyDescent="0.3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4.25" customHeight="1" x14ac:dyDescent="0.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4.25" customHeight="1" x14ac:dyDescent="0.3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4.25" customHeight="1" x14ac:dyDescent="0.3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4.25" customHeight="1" x14ac:dyDescent="0.3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4.25" customHeight="1" x14ac:dyDescent="0.3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4.25" customHeight="1" x14ac:dyDescent="0.3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4.25" customHeight="1" x14ac:dyDescent="0.3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4.25" customHeight="1" x14ac:dyDescent="0.3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4.25" customHeight="1" x14ac:dyDescent="0.3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4.25" customHeight="1" x14ac:dyDescent="0.3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4.25" customHeight="1" x14ac:dyDescent="0.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4.25" customHeight="1" x14ac:dyDescent="0.3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4.25" customHeight="1" x14ac:dyDescent="0.3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4.25" customHeight="1" x14ac:dyDescent="0.3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4.25" customHeight="1" x14ac:dyDescent="0.3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4.25" customHeight="1" x14ac:dyDescent="0.3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4.25" customHeight="1" x14ac:dyDescent="0.3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4.25" customHeight="1" x14ac:dyDescent="0.3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4.25" customHeight="1" x14ac:dyDescent="0.3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4.25" customHeight="1" x14ac:dyDescent="0.3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4.25" customHeight="1" x14ac:dyDescent="0.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4.25" customHeight="1" x14ac:dyDescent="0.3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4.25" customHeight="1" x14ac:dyDescent="0.3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4.25" customHeight="1" x14ac:dyDescent="0.3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4.25" customHeight="1" x14ac:dyDescent="0.3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4.25" customHeight="1" x14ac:dyDescent="0.3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4.25" customHeight="1" x14ac:dyDescent="0.3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4.25" customHeight="1" x14ac:dyDescent="0.3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4.25" customHeight="1" x14ac:dyDescent="0.3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4.25" customHeight="1" x14ac:dyDescent="0.3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4.25" customHeight="1" x14ac:dyDescent="0.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4.25" customHeight="1" x14ac:dyDescent="0.3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4.25" customHeight="1" x14ac:dyDescent="0.3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4.25" customHeight="1" x14ac:dyDescent="0.3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4.25" customHeight="1" x14ac:dyDescent="0.3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4.25" customHeight="1" x14ac:dyDescent="0.3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4.25" customHeight="1" x14ac:dyDescent="0.3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4.25" customHeight="1" x14ac:dyDescent="0.3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4.25" customHeight="1" x14ac:dyDescent="0.3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4.25" customHeight="1" x14ac:dyDescent="0.3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4.25" customHeight="1" x14ac:dyDescent="0.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4.25" customHeight="1" x14ac:dyDescent="0.3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4.25" customHeight="1" x14ac:dyDescent="0.3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4.25" customHeight="1" x14ac:dyDescent="0.3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4.25" customHeight="1" x14ac:dyDescent="0.3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4.25" customHeight="1" x14ac:dyDescent="0.3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4.25" customHeight="1" x14ac:dyDescent="0.3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4.25" customHeight="1" x14ac:dyDescent="0.3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4.25" customHeight="1" x14ac:dyDescent="0.3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4.25" customHeight="1" x14ac:dyDescent="0.3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4.25" customHeight="1" x14ac:dyDescent="0.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4.25" customHeight="1" x14ac:dyDescent="0.3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4.25" customHeight="1" x14ac:dyDescent="0.3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4.25" customHeight="1" x14ac:dyDescent="0.3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4.25" customHeight="1" x14ac:dyDescent="0.3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4.25" customHeight="1" x14ac:dyDescent="0.3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4.25" customHeight="1" x14ac:dyDescent="0.3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4.25" customHeight="1" x14ac:dyDescent="0.3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4.25" customHeight="1" x14ac:dyDescent="0.3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4.25" customHeight="1" x14ac:dyDescent="0.3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4.25" customHeight="1" x14ac:dyDescent="0.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4.25" customHeight="1" x14ac:dyDescent="0.3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4.25" customHeight="1" x14ac:dyDescent="0.3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4.25" customHeight="1" x14ac:dyDescent="0.3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4.25" customHeight="1" x14ac:dyDescent="0.3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4.25" customHeight="1" x14ac:dyDescent="0.3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4.25" customHeight="1" x14ac:dyDescent="0.3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4.25" customHeight="1" x14ac:dyDescent="0.3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4.25" customHeight="1" x14ac:dyDescent="0.3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4.25" customHeight="1" x14ac:dyDescent="0.3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4.25" customHeight="1" x14ac:dyDescent="0.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4.25" customHeight="1" x14ac:dyDescent="0.3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4.25" customHeight="1" x14ac:dyDescent="0.3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4.25" customHeight="1" x14ac:dyDescent="0.3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4.25" customHeight="1" x14ac:dyDescent="0.3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4.25" customHeight="1" x14ac:dyDescent="0.3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4.25" customHeight="1" x14ac:dyDescent="0.3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4.25" customHeight="1" x14ac:dyDescent="0.3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4.25" customHeight="1" x14ac:dyDescent="0.3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4.25" customHeight="1" x14ac:dyDescent="0.3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4.25" customHeight="1" x14ac:dyDescent="0.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4.25" customHeight="1" x14ac:dyDescent="0.3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4.25" customHeight="1" x14ac:dyDescent="0.3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4.25" customHeight="1" x14ac:dyDescent="0.3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4.25" customHeight="1" x14ac:dyDescent="0.3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4.25" customHeight="1" x14ac:dyDescent="0.3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4.25" customHeight="1" x14ac:dyDescent="0.3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4.25" customHeight="1" x14ac:dyDescent="0.3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4.25" customHeight="1" x14ac:dyDescent="0.3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4.25" customHeight="1" x14ac:dyDescent="0.3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4.25" customHeight="1" x14ac:dyDescent="0.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4.25" customHeight="1" x14ac:dyDescent="0.3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4.25" customHeight="1" x14ac:dyDescent="0.3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4.25" customHeight="1" x14ac:dyDescent="0.3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4.25" customHeight="1" x14ac:dyDescent="0.3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4.25" customHeight="1" x14ac:dyDescent="0.3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4.25" customHeight="1" x14ac:dyDescent="0.3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4.25" customHeight="1" x14ac:dyDescent="0.3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4.25" customHeight="1" x14ac:dyDescent="0.3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4.25" customHeight="1" x14ac:dyDescent="0.3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4.25" customHeight="1" x14ac:dyDescent="0.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4.25" customHeight="1" x14ac:dyDescent="0.3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4.25" customHeight="1" x14ac:dyDescent="0.3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4.25" customHeight="1" x14ac:dyDescent="0.3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4.25" customHeight="1" x14ac:dyDescent="0.3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4.25" customHeight="1" x14ac:dyDescent="0.3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4.25" customHeight="1" x14ac:dyDescent="0.3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4.25" customHeight="1" x14ac:dyDescent="0.3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4.25" customHeight="1" x14ac:dyDescent="0.3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4.25" customHeight="1" x14ac:dyDescent="0.3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4.25" customHeight="1" x14ac:dyDescent="0.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4.25" customHeight="1" x14ac:dyDescent="0.3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4.25" customHeight="1" x14ac:dyDescent="0.3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4.25" customHeight="1" x14ac:dyDescent="0.3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4.25" customHeight="1" x14ac:dyDescent="0.3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4.25" customHeight="1" x14ac:dyDescent="0.3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4.25" customHeight="1" x14ac:dyDescent="0.3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4.25" customHeight="1" x14ac:dyDescent="0.3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4.25" customHeight="1" x14ac:dyDescent="0.3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4.25" customHeight="1" x14ac:dyDescent="0.3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4.25" customHeight="1" x14ac:dyDescent="0.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4.25" customHeight="1" x14ac:dyDescent="0.3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4.25" customHeight="1" x14ac:dyDescent="0.3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4.25" customHeight="1" x14ac:dyDescent="0.3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4.25" customHeight="1" x14ac:dyDescent="0.3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4.25" customHeight="1" x14ac:dyDescent="0.3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4.25" customHeight="1" x14ac:dyDescent="0.3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4.25" customHeight="1" x14ac:dyDescent="0.3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4.25" customHeight="1" x14ac:dyDescent="0.3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4.25" customHeight="1" x14ac:dyDescent="0.3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4.25" customHeight="1" x14ac:dyDescent="0.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4.25" customHeight="1" x14ac:dyDescent="0.3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4.25" customHeight="1" x14ac:dyDescent="0.3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4.25" customHeight="1" x14ac:dyDescent="0.3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4.25" customHeight="1" x14ac:dyDescent="0.3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4.25" customHeight="1" x14ac:dyDescent="0.3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4.25" customHeight="1" x14ac:dyDescent="0.3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4.25" customHeight="1" x14ac:dyDescent="0.3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4.25" customHeight="1" x14ac:dyDescent="0.3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4.25" customHeight="1" x14ac:dyDescent="0.3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4.25" customHeight="1" x14ac:dyDescent="0.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4.25" customHeight="1" x14ac:dyDescent="0.3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4.25" customHeight="1" x14ac:dyDescent="0.3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4.25" customHeight="1" x14ac:dyDescent="0.3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4.25" customHeight="1" x14ac:dyDescent="0.3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4.25" customHeight="1" x14ac:dyDescent="0.3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4.25" customHeight="1" x14ac:dyDescent="0.3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4.25" customHeight="1" x14ac:dyDescent="0.3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4.25" customHeight="1" x14ac:dyDescent="0.3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4.25" customHeight="1" x14ac:dyDescent="0.3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4.25" customHeight="1" x14ac:dyDescent="0.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4.25" customHeight="1" x14ac:dyDescent="0.3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4.25" customHeight="1" x14ac:dyDescent="0.3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4.25" customHeight="1" x14ac:dyDescent="0.3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4.25" customHeight="1" x14ac:dyDescent="0.3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4.25" customHeight="1" x14ac:dyDescent="0.3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4.25" customHeight="1" x14ac:dyDescent="0.3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4.25" customHeight="1" x14ac:dyDescent="0.3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4.25" customHeight="1" x14ac:dyDescent="0.3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4.25" customHeight="1" x14ac:dyDescent="0.3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4.25" customHeight="1" x14ac:dyDescent="0.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4.25" customHeight="1" x14ac:dyDescent="0.3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4.25" customHeight="1" x14ac:dyDescent="0.3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4.25" customHeight="1" x14ac:dyDescent="0.3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4.25" customHeight="1" x14ac:dyDescent="0.3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4.25" customHeight="1" x14ac:dyDescent="0.3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4.25" customHeight="1" x14ac:dyDescent="0.3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4.25" customHeight="1" x14ac:dyDescent="0.3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4.25" customHeight="1" x14ac:dyDescent="0.3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4.25" customHeight="1" x14ac:dyDescent="0.3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4.25" customHeight="1" x14ac:dyDescent="0.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4.25" customHeight="1" x14ac:dyDescent="0.3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4.25" customHeight="1" x14ac:dyDescent="0.3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4.25" customHeight="1" x14ac:dyDescent="0.3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4.25" customHeight="1" x14ac:dyDescent="0.3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4.25" customHeight="1" x14ac:dyDescent="0.3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4.25" customHeight="1" x14ac:dyDescent="0.3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4.25" customHeight="1" x14ac:dyDescent="0.3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4.25" customHeight="1" x14ac:dyDescent="0.3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4.25" customHeight="1" x14ac:dyDescent="0.3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4.25" customHeight="1" x14ac:dyDescent="0.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4.25" customHeight="1" x14ac:dyDescent="0.3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4.25" customHeight="1" x14ac:dyDescent="0.3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4.25" customHeight="1" x14ac:dyDescent="0.3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4.25" customHeight="1" x14ac:dyDescent="0.3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4.25" customHeight="1" x14ac:dyDescent="0.3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4.25" customHeight="1" x14ac:dyDescent="0.3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4.25" customHeight="1" x14ac:dyDescent="0.3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4.25" customHeight="1" x14ac:dyDescent="0.3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4.25" customHeight="1" x14ac:dyDescent="0.3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4.25" customHeight="1" x14ac:dyDescent="0.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4.25" customHeight="1" x14ac:dyDescent="0.3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4.25" customHeight="1" x14ac:dyDescent="0.3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4.25" customHeight="1" x14ac:dyDescent="0.3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4.25" customHeight="1" x14ac:dyDescent="0.3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4.25" customHeight="1" x14ac:dyDescent="0.3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4.25" customHeight="1" x14ac:dyDescent="0.3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4.25" customHeight="1" x14ac:dyDescent="0.3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4.25" customHeight="1" x14ac:dyDescent="0.3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4.25" customHeight="1" x14ac:dyDescent="0.3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4.25" customHeight="1" x14ac:dyDescent="0.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4.25" customHeight="1" x14ac:dyDescent="0.3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4.25" customHeight="1" x14ac:dyDescent="0.3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4.25" customHeight="1" x14ac:dyDescent="0.3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4.25" customHeight="1" x14ac:dyDescent="0.3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4.25" customHeight="1" x14ac:dyDescent="0.3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4.25" customHeight="1" x14ac:dyDescent="0.3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4.25" customHeight="1" x14ac:dyDescent="0.3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4.25" customHeight="1" x14ac:dyDescent="0.3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4.25" customHeight="1" x14ac:dyDescent="0.3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4.25" customHeight="1" x14ac:dyDescent="0.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4.25" customHeight="1" x14ac:dyDescent="0.3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4.25" customHeight="1" x14ac:dyDescent="0.3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4.25" customHeight="1" x14ac:dyDescent="0.3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4.25" customHeight="1" x14ac:dyDescent="0.3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4.25" customHeight="1" x14ac:dyDescent="0.3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4.25" customHeight="1" x14ac:dyDescent="0.3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4.25" customHeight="1" x14ac:dyDescent="0.3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4.25" customHeight="1" x14ac:dyDescent="0.3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4.25" customHeight="1" x14ac:dyDescent="0.3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4.25" customHeight="1" x14ac:dyDescent="0.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4.25" customHeight="1" x14ac:dyDescent="0.3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4.25" customHeight="1" x14ac:dyDescent="0.3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4.25" customHeight="1" x14ac:dyDescent="0.3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4.25" customHeight="1" x14ac:dyDescent="0.3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4.25" customHeight="1" x14ac:dyDescent="0.3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4.25" customHeight="1" x14ac:dyDescent="0.3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4.25" customHeight="1" x14ac:dyDescent="0.3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4.25" customHeight="1" x14ac:dyDescent="0.3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4.25" customHeight="1" x14ac:dyDescent="0.3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4.25" customHeight="1" x14ac:dyDescent="0.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4.25" customHeight="1" x14ac:dyDescent="0.3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4.25" customHeight="1" x14ac:dyDescent="0.3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4.25" customHeight="1" x14ac:dyDescent="0.3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4.25" customHeight="1" x14ac:dyDescent="0.3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4.25" customHeight="1" x14ac:dyDescent="0.3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4.25" customHeight="1" x14ac:dyDescent="0.3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4.25" customHeight="1" x14ac:dyDescent="0.3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4.25" customHeight="1" x14ac:dyDescent="0.3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4.25" customHeight="1" x14ac:dyDescent="0.3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4.25" customHeight="1" x14ac:dyDescent="0.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4.25" customHeight="1" x14ac:dyDescent="0.3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4.25" customHeight="1" x14ac:dyDescent="0.3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4.25" customHeight="1" x14ac:dyDescent="0.3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4.25" customHeight="1" x14ac:dyDescent="0.3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4.25" customHeight="1" x14ac:dyDescent="0.3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4.25" customHeight="1" x14ac:dyDescent="0.3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4.25" customHeight="1" x14ac:dyDescent="0.3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4.25" customHeight="1" x14ac:dyDescent="0.3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4.25" customHeight="1" x14ac:dyDescent="0.3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4.25" customHeight="1" x14ac:dyDescent="0.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4.25" customHeight="1" x14ac:dyDescent="0.3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4.25" customHeight="1" x14ac:dyDescent="0.3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4.25" customHeight="1" x14ac:dyDescent="0.3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4.25" customHeight="1" x14ac:dyDescent="0.3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4.25" customHeight="1" x14ac:dyDescent="0.3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4.25" customHeight="1" x14ac:dyDescent="0.3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4.25" customHeight="1" x14ac:dyDescent="0.3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4.25" customHeight="1" x14ac:dyDescent="0.3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4.25" customHeight="1" x14ac:dyDescent="0.3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4.25" customHeight="1" x14ac:dyDescent="0.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4.25" customHeight="1" x14ac:dyDescent="0.3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4.25" customHeight="1" x14ac:dyDescent="0.3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4.25" customHeight="1" x14ac:dyDescent="0.3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4.25" customHeight="1" x14ac:dyDescent="0.3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4.25" customHeight="1" x14ac:dyDescent="0.3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4.25" customHeight="1" x14ac:dyDescent="0.3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4.25" customHeight="1" x14ac:dyDescent="0.3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4.25" customHeight="1" x14ac:dyDescent="0.3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4.25" customHeight="1" x14ac:dyDescent="0.3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4.25" customHeight="1" x14ac:dyDescent="0.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4.25" customHeight="1" x14ac:dyDescent="0.3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4.25" customHeight="1" x14ac:dyDescent="0.3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4.25" customHeight="1" x14ac:dyDescent="0.3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4.25" customHeight="1" x14ac:dyDescent="0.3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4.25" customHeight="1" x14ac:dyDescent="0.3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4.25" customHeight="1" x14ac:dyDescent="0.3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4.25" customHeight="1" x14ac:dyDescent="0.3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4.25" customHeight="1" x14ac:dyDescent="0.3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4.25" customHeight="1" x14ac:dyDescent="0.3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4.25" customHeight="1" x14ac:dyDescent="0.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4.25" customHeight="1" x14ac:dyDescent="0.3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4.25" customHeight="1" x14ac:dyDescent="0.3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4.25" customHeight="1" x14ac:dyDescent="0.3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4.25" customHeight="1" x14ac:dyDescent="0.3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4.25" customHeight="1" x14ac:dyDescent="0.3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4.25" customHeight="1" x14ac:dyDescent="0.3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4.25" customHeight="1" x14ac:dyDescent="0.3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4.25" customHeight="1" x14ac:dyDescent="0.3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4.25" customHeight="1" x14ac:dyDescent="0.3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4.25" customHeight="1" x14ac:dyDescent="0.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4.25" customHeight="1" x14ac:dyDescent="0.3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4.25" customHeight="1" x14ac:dyDescent="0.3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4.25" customHeight="1" x14ac:dyDescent="0.3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4.25" customHeight="1" x14ac:dyDescent="0.3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4.25" customHeight="1" x14ac:dyDescent="0.3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4.25" customHeight="1" x14ac:dyDescent="0.3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4.25" customHeight="1" x14ac:dyDescent="0.3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4.25" customHeight="1" x14ac:dyDescent="0.3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4.25" customHeight="1" x14ac:dyDescent="0.3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4.25" customHeight="1" x14ac:dyDescent="0.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4.25" customHeight="1" x14ac:dyDescent="0.3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4.25" customHeight="1" x14ac:dyDescent="0.3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4.25" customHeight="1" x14ac:dyDescent="0.3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4.25" customHeight="1" x14ac:dyDescent="0.3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4.25" customHeight="1" x14ac:dyDescent="0.3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4.25" customHeight="1" x14ac:dyDescent="0.3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4.25" customHeight="1" x14ac:dyDescent="0.3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4.25" customHeight="1" x14ac:dyDescent="0.3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4.25" customHeight="1" x14ac:dyDescent="0.3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4.25" customHeight="1" x14ac:dyDescent="0.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4.25" customHeight="1" x14ac:dyDescent="0.3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4.25" customHeight="1" x14ac:dyDescent="0.3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4.25" customHeight="1" x14ac:dyDescent="0.3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4.25" customHeight="1" x14ac:dyDescent="0.3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4.25" customHeight="1" x14ac:dyDescent="0.3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4.25" customHeight="1" x14ac:dyDescent="0.3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4.25" customHeight="1" x14ac:dyDescent="0.3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4.25" customHeight="1" x14ac:dyDescent="0.3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4.25" customHeight="1" x14ac:dyDescent="0.3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4.25" customHeight="1" x14ac:dyDescent="0.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4.25" customHeight="1" x14ac:dyDescent="0.3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4.25" customHeight="1" x14ac:dyDescent="0.3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4.25" customHeight="1" x14ac:dyDescent="0.3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4.25" customHeight="1" x14ac:dyDescent="0.3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4.25" customHeight="1" x14ac:dyDescent="0.3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4.25" customHeight="1" x14ac:dyDescent="0.3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4.25" customHeight="1" x14ac:dyDescent="0.3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4.25" customHeight="1" x14ac:dyDescent="0.3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4.25" customHeight="1" x14ac:dyDescent="0.3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4.25" customHeight="1" x14ac:dyDescent="0.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4.25" customHeight="1" x14ac:dyDescent="0.3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4.25" customHeight="1" x14ac:dyDescent="0.3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4.25" customHeight="1" x14ac:dyDescent="0.3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4.25" customHeight="1" x14ac:dyDescent="0.3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4.25" customHeight="1" x14ac:dyDescent="0.3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4.25" customHeight="1" x14ac:dyDescent="0.3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4.25" customHeight="1" x14ac:dyDescent="0.3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4.25" customHeight="1" x14ac:dyDescent="0.3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4.25" customHeight="1" x14ac:dyDescent="0.3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4.25" customHeight="1" x14ac:dyDescent="0.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4.25" customHeight="1" x14ac:dyDescent="0.3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4.25" customHeight="1" x14ac:dyDescent="0.3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4.25" customHeight="1" x14ac:dyDescent="0.3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4.25" customHeight="1" x14ac:dyDescent="0.3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4.25" customHeight="1" x14ac:dyDescent="0.3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4.25" customHeight="1" x14ac:dyDescent="0.3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4.25" customHeight="1" x14ac:dyDescent="0.3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4.25" customHeight="1" x14ac:dyDescent="0.3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4.25" customHeight="1" x14ac:dyDescent="0.3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4.25" customHeight="1" x14ac:dyDescent="0.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4.25" customHeight="1" x14ac:dyDescent="0.3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4.25" customHeight="1" x14ac:dyDescent="0.3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4.25" customHeight="1" x14ac:dyDescent="0.3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4.25" customHeight="1" x14ac:dyDescent="0.3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4.25" customHeight="1" x14ac:dyDescent="0.3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4.25" customHeight="1" x14ac:dyDescent="0.3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4.25" customHeight="1" x14ac:dyDescent="0.3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4.25" customHeight="1" x14ac:dyDescent="0.3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4.25" customHeight="1" x14ac:dyDescent="0.3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4.25" customHeight="1" x14ac:dyDescent="0.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4.25" customHeight="1" x14ac:dyDescent="0.3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4.25" customHeight="1" x14ac:dyDescent="0.3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4.25" customHeight="1" x14ac:dyDescent="0.3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4.25" customHeight="1" x14ac:dyDescent="0.3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4.25" customHeight="1" x14ac:dyDescent="0.3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4.25" customHeight="1" x14ac:dyDescent="0.3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4.25" customHeight="1" x14ac:dyDescent="0.3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4.25" customHeight="1" x14ac:dyDescent="0.3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4.25" customHeight="1" x14ac:dyDescent="0.3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4.25" customHeight="1" x14ac:dyDescent="0.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4.25" customHeight="1" x14ac:dyDescent="0.3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4.25" customHeight="1" x14ac:dyDescent="0.3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4.25" customHeight="1" x14ac:dyDescent="0.3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4.25" customHeight="1" x14ac:dyDescent="0.3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4.25" customHeight="1" x14ac:dyDescent="0.3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4.25" customHeight="1" x14ac:dyDescent="0.3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4.25" customHeight="1" x14ac:dyDescent="0.3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4.25" customHeight="1" x14ac:dyDescent="0.3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4.25" customHeight="1" x14ac:dyDescent="0.3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4.25" customHeight="1" x14ac:dyDescent="0.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4.25" customHeight="1" x14ac:dyDescent="0.3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4.25" customHeight="1" x14ac:dyDescent="0.3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4.25" customHeight="1" x14ac:dyDescent="0.3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4.25" customHeight="1" x14ac:dyDescent="0.3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4.25" customHeight="1" x14ac:dyDescent="0.3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4.25" customHeight="1" x14ac:dyDescent="0.3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4.25" customHeight="1" x14ac:dyDescent="0.3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4.25" customHeight="1" x14ac:dyDescent="0.3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4.25" customHeight="1" x14ac:dyDescent="0.3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4.25" customHeight="1" x14ac:dyDescent="0.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4.25" customHeight="1" x14ac:dyDescent="0.3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4.25" customHeight="1" x14ac:dyDescent="0.3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4.25" customHeight="1" x14ac:dyDescent="0.3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4.25" customHeight="1" x14ac:dyDescent="0.3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4.25" customHeight="1" x14ac:dyDescent="0.3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4.25" customHeight="1" x14ac:dyDescent="0.3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4.25" customHeight="1" x14ac:dyDescent="0.3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4.25" customHeight="1" x14ac:dyDescent="0.3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4.25" customHeight="1" x14ac:dyDescent="0.3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4.25" customHeight="1" x14ac:dyDescent="0.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4.25" customHeight="1" x14ac:dyDescent="0.3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4.25" customHeight="1" x14ac:dyDescent="0.3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4.25" customHeight="1" x14ac:dyDescent="0.3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4.25" customHeight="1" x14ac:dyDescent="0.3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4.25" customHeight="1" x14ac:dyDescent="0.3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4.25" customHeight="1" x14ac:dyDescent="0.3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4.25" customHeight="1" x14ac:dyDescent="0.3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4.25" customHeight="1" x14ac:dyDescent="0.3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4.25" customHeight="1" x14ac:dyDescent="0.3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4.25" customHeight="1" x14ac:dyDescent="0.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4.25" customHeight="1" x14ac:dyDescent="0.3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4.25" customHeight="1" x14ac:dyDescent="0.3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4.25" customHeight="1" x14ac:dyDescent="0.3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4.25" customHeight="1" x14ac:dyDescent="0.3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4.25" customHeight="1" x14ac:dyDescent="0.3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4.25" customHeight="1" x14ac:dyDescent="0.3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4.25" customHeight="1" x14ac:dyDescent="0.3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4.25" customHeight="1" x14ac:dyDescent="0.3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4.25" customHeight="1" x14ac:dyDescent="0.3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4.25" customHeight="1" x14ac:dyDescent="0.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4.25" customHeight="1" x14ac:dyDescent="0.3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4.25" customHeight="1" x14ac:dyDescent="0.3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4.25" customHeight="1" x14ac:dyDescent="0.3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4.25" customHeight="1" x14ac:dyDescent="0.3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4.25" customHeight="1" x14ac:dyDescent="0.3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4.25" customHeight="1" x14ac:dyDescent="0.3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4.25" customHeight="1" x14ac:dyDescent="0.3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4.25" customHeight="1" x14ac:dyDescent="0.3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4.25" customHeight="1" x14ac:dyDescent="0.3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4.25" customHeight="1" x14ac:dyDescent="0.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4.25" customHeight="1" x14ac:dyDescent="0.3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4.25" customHeight="1" x14ac:dyDescent="0.3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4.25" customHeight="1" x14ac:dyDescent="0.3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4.25" customHeight="1" x14ac:dyDescent="0.3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4.25" customHeight="1" x14ac:dyDescent="0.3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4.25" customHeight="1" x14ac:dyDescent="0.3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4.25" customHeight="1" x14ac:dyDescent="0.3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4.25" customHeight="1" x14ac:dyDescent="0.3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4.25" customHeight="1" x14ac:dyDescent="0.3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4.25" customHeight="1" x14ac:dyDescent="0.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4.25" customHeight="1" x14ac:dyDescent="0.3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4.25" customHeight="1" x14ac:dyDescent="0.3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4.25" customHeight="1" x14ac:dyDescent="0.3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4.25" customHeight="1" x14ac:dyDescent="0.3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4.25" customHeight="1" x14ac:dyDescent="0.3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4.25" customHeight="1" x14ac:dyDescent="0.3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4.25" customHeight="1" x14ac:dyDescent="0.3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4.25" customHeight="1" x14ac:dyDescent="0.3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4.25" customHeight="1" x14ac:dyDescent="0.3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4.25" customHeight="1" x14ac:dyDescent="0.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4.25" customHeight="1" x14ac:dyDescent="0.3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4.25" customHeight="1" x14ac:dyDescent="0.3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4.25" customHeight="1" x14ac:dyDescent="0.3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4.25" customHeight="1" x14ac:dyDescent="0.3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4.25" customHeight="1" x14ac:dyDescent="0.3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4.25" customHeight="1" x14ac:dyDescent="0.3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4.25" customHeight="1" x14ac:dyDescent="0.3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4.25" customHeight="1" x14ac:dyDescent="0.3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4.25" customHeight="1" x14ac:dyDescent="0.3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4.25" customHeight="1" x14ac:dyDescent="0.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4.25" customHeight="1" x14ac:dyDescent="0.3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4.25" customHeight="1" x14ac:dyDescent="0.3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4.25" customHeight="1" x14ac:dyDescent="0.3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4.25" customHeight="1" x14ac:dyDescent="0.3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4.25" customHeight="1" x14ac:dyDescent="0.3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4.25" customHeight="1" x14ac:dyDescent="0.3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4.25" customHeight="1" x14ac:dyDescent="0.3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4.25" customHeight="1" x14ac:dyDescent="0.3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4.25" customHeight="1" x14ac:dyDescent="0.3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4.25" customHeight="1" x14ac:dyDescent="0.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4.25" customHeight="1" x14ac:dyDescent="0.3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4.25" customHeight="1" x14ac:dyDescent="0.3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4.25" customHeight="1" x14ac:dyDescent="0.3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4.25" customHeight="1" x14ac:dyDescent="0.3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4.25" customHeight="1" x14ac:dyDescent="0.3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4.25" customHeight="1" x14ac:dyDescent="0.3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4.25" customHeight="1" x14ac:dyDescent="0.3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selection activeCell="H11" sqref="A2:K108"/>
    </sheetView>
  </sheetViews>
  <sheetFormatPr defaultColWidth="14.44140625" defaultRowHeight="15" customHeight="1" x14ac:dyDescent="0.3"/>
  <cols>
    <col min="1" max="1" width="15" customWidth="1"/>
    <col min="2" max="2" width="19.6640625" customWidth="1"/>
    <col min="3" max="3" width="34" customWidth="1"/>
    <col min="4" max="4" width="15" customWidth="1"/>
    <col min="5" max="5" width="29.33203125" customWidth="1"/>
    <col min="6" max="6" width="15.44140625" customWidth="1"/>
    <col min="7" max="7" width="11.5546875" customWidth="1"/>
    <col min="8" max="8" width="13.33203125" customWidth="1"/>
    <col min="9" max="9" width="10.6640625" customWidth="1"/>
    <col min="10" max="10" width="11.6640625" customWidth="1"/>
    <col min="11" max="11" width="11" customWidth="1"/>
    <col min="12" max="26" width="8.6640625" customWidth="1"/>
  </cols>
  <sheetData>
    <row r="1" spans="1:26" ht="14.25" customHeight="1" x14ac:dyDescent="0.3">
      <c r="A1" s="23" t="s">
        <v>99</v>
      </c>
      <c r="B1" s="23" t="s">
        <v>100</v>
      </c>
      <c r="C1" s="23" t="s">
        <v>80</v>
      </c>
      <c r="D1" s="23" t="s">
        <v>101</v>
      </c>
      <c r="E1" s="23" t="s">
        <v>46</v>
      </c>
      <c r="F1" s="23" t="s">
        <v>75</v>
      </c>
      <c r="G1" s="23" t="s">
        <v>102</v>
      </c>
      <c r="H1" s="23" t="s">
        <v>103</v>
      </c>
      <c r="I1" s="23" t="s">
        <v>104</v>
      </c>
      <c r="J1" s="23" t="s">
        <v>48</v>
      </c>
      <c r="K1" s="23" t="s">
        <v>49</v>
      </c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4.25" customHeight="1" x14ac:dyDescent="0.3">
      <c r="A2" s="23">
        <v>23345</v>
      </c>
      <c r="B2" s="23" t="s">
        <v>105</v>
      </c>
      <c r="C2" s="23" t="s">
        <v>90</v>
      </c>
      <c r="D2" s="23" t="s">
        <v>106</v>
      </c>
      <c r="E2" s="23" t="s">
        <v>56</v>
      </c>
      <c r="F2" s="23" t="s">
        <v>76</v>
      </c>
      <c r="G2" s="23">
        <v>41150</v>
      </c>
      <c r="H2" s="23">
        <v>8</v>
      </c>
      <c r="I2" s="23">
        <v>208</v>
      </c>
      <c r="J2" s="23">
        <v>14.5</v>
      </c>
      <c r="K2" s="23">
        <v>3016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4.25" customHeight="1" x14ac:dyDescent="0.3">
      <c r="A3" s="23">
        <v>23278</v>
      </c>
      <c r="B3" s="23" t="s">
        <v>107</v>
      </c>
      <c r="C3" s="23" t="s">
        <v>108</v>
      </c>
      <c r="D3" s="23" t="s">
        <v>106</v>
      </c>
      <c r="E3" s="23" t="s">
        <v>56</v>
      </c>
      <c r="F3" s="23" t="s">
        <v>91</v>
      </c>
      <c r="G3" s="23">
        <v>41145</v>
      </c>
      <c r="H3" s="23">
        <v>8</v>
      </c>
      <c r="I3" s="23">
        <v>197</v>
      </c>
      <c r="J3" s="23">
        <v>14.5</v>
      </c>
      <c r="K3" s="23">
        <v>2856.5</v>
      </c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4.25" customHeight="1" x14ac:dyDescent="0.3">
      <c r="A4" s="23">
        <v>23303</v>
      </c>
      <c r="B4" s="23" t="s">
        <v>109</v>
      </c>
      <c r="C4" s="23" t="s">
        <v>110</v>
      </c>
      <c r="D4" s="23" t="s">
        <v>106</v>
      </c>
      <c r="E4" s="23" t="s">
        <v>56</v>
      </c>
      <c r="F4" s="23" t="s">
        <v>81</v>
      </c>
      <c r="G4" s="23">
        <v>41138</v>
      </c>
      <c r="H4" s="23">
        <v>8</v>
      </c>
      <c r="I4" s="23">
        <v>176</v>
      </c>
      <c r="J4" s="23">
        <v>14.5</v>
      </c>
      <c r="K4" s="23">
        <v>2552</v>
      </c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4.25" customHeight="1" x14ac:dyDescent="0.3">
      <c r="A5" s="23">
        <v>23353</v>
      </c>
      <c r="B5" s="23" t="s">
        <v>111</v>
      </c>
      <c r="C5" s="23" t="s">
        <v>87</v>
      </c>
      <c r="D5" s="23" t="s">
        <v>106</v>
      </c>
      <c r="E5" s="23" t="s">
        <v>56</v>
      </c>
      <c r="F5" s="23" t="s">
        <v>91</v>
      </c>
      <c r="G5" s="23">
        <v>41070</v>
      </c>
      <c r="H5" s="23">
        <v>6</v>
      </c>
      <c r="I5" s="23">
        <v>168</v>
      </c>
      <c r="J5" s="23">
        <v>14.5</v>
      </c>
      <c r="K5" s="23">
        <v>2436</v>
      </c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4.25" customHeight="1" x14ac:dyDescent="0.3">
      <c r="A6" s="23">
        <v>23289</v>
      </c>
      <c r="B6" s="23" t="s">
        <v>112</v>
      </c>
      <c r="C6" s="23" t="s">
        <v>113</v>
      </c>
      <c r="D6" s="23" t="s">
        <v>106</v>
      </c>
      <c r="E6" s="23" t="s">
        <v>56</v>
      </c>
      <c r="F6" s="23" t="s">
        <v>81</v>
      </c>
      <c r="G6" s="23">
        <v>41123</v>
      </c>
      <c r="H6" s="23">
        <v>8</v>
      </c>
      <c r="I6" s="23">
        <v>166</v>
      </c>
      <c r="J6" s="23">
        <v>14.5</v>
      </c>
      <c r="K6" s="23">
        <v>2407</v>
      </c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4.25" customHeight="1" x14ac:dyDescent="0.3">
      <c r="A7" s="23">
        <v>23378</v>
      </c>
      <c r="B7" s="23" t="s">
        <v>114</v>
      </c>
      <c r="C7" s="23" t="s">
        <v>115</v>
      </c>
      <c r="D7" s="23" t="s">
        <v>106</v>
      </c>
      <c r="E7" s="23" t="s">
        <v>56</v>
      </c>
      <c r="F7" s="23" t="s">
        <v>76</v>
      </c>
      <c r="G7" s="23">
        <v>41078</v>
      </c>
      <c r="H7" s="23">
        <v>6</v>
      </c>
      <c r="I7" s="23">
        <v>157</v>
      </c>
      <c r="J7" s="23">
        <v>14.5</v>
      </c>
      <c r="K7" s="23">
        <v>2276.5</v>
      </c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4.25" customHeight="1" x14ac:dyDescent="0.3">
      <c r="A8" s="23">
        <v>23283</v>
      </c>
      <c r="B8" s="23" t="s">
        <v>116</v>
      </c>
      <c r="C8" s="23" t="s">
        <v>117</v>
      </c>
      <c r="D8" s="23" t="s">
        <v>106</v>
      </c>
      <c r="E8" s="23" t="s">
        <v>56</v>
      </c>
      <c r="F8" s="23" t="s">
        <v>76</v>
      </c>
      <c r="G8" s="23">
        <v>41084</v>
      </c>
      <c r="H8" s="23">
        <v>6</v>
      </c>
      <c r="I8" s="23">
        <v>142</v>
      </c>
      <c r="J8" s="23">
        <v>14.5</v>
      </c>
      <c r="K8" s="23">
        <v>2059</v>
      </c>
      <c r="L8" s="23"/>
      <c r="M8" s="17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4.25" customHeight="1" x14ac:dyDescent="0.3">
      <c r="A9" s="23">
        <v>23324</v>
      </c>
      <c r="B9" s="23" t="s">
        <v>118</v>
      </c>
      <c r="C9" s="23" t="s">
        <v>119</v>
      </c>
      <c r="D9" s="23" t="s">
        <v>120</v>
      </c>
      <c r="E9" s="23" t="s">
        <v>52</v>
      </c>
      <c r="F9" s="23" t="s">
        <v>81</v>
      </c>
      <c r="G9" s="23">
        <v>41134</v>
      </c>
      <c r="H9" s="23">
        <v>8</v>
      </c>
      <c r="I9" s="23">
        <v>193</v>
      </c>
      <c r="J9" s="23">
        <v>9.99</v>
      </c>
      <c r="K9" s="23">
        <v>1928.07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4.25" customHeight="1" x14ac:dyDescent="0.3">
      <c r="A10" s="23">
        <v>23264</v>
      </c>
      <c r="B10" s="23" t="s">
        <v>121</v>
      </c>
      <c r="C10" s="23" t="s">
        <v>122</v>
      </c>
      <c r="D10" s="23" t="s">
        <v>123</v>
      </c>
      <c r="E10" s="23" t="s">
        <v>58</v>
      </c>
      <c r="F10" s="23" t="s">
        <v>76</v>
      </c>
      <c r="G10" s="23">
        <v>41139</v>
      </c>
      <c r="H10" s="23">
        <v>8</v>
      </c>
      <c r="I10" s="23">
        <v>205</v>
      </c>
      <c r="J10" s="23">
        <v>9</v>
      </c>
      <c r="K10" s="23">
        <v>1845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4.25" customHeight="1" x14ac:dyDescent="0.3">
      <c r="A11" s="23">
        <v>23291</v>
      </c>
      <c r="B11" s="23" t="s">
        <v>124</v>
      </c>
      <c r="C11" s="23" t="s">
        <v>125</v>
      </c>
      <c r="D11" s="23" t="s">
        <v>123</v>
      </c>
      <c r="E11" s="23" t="s">
        <v>58</v>
      </c>
      <c r="F11" s="23" t="s">
        <v>81</v>
      </c>
      <c r="G11" s="23">
        <v>41139</v>
      </c>
      <c r="H11" s="23">
        <v>8</v>
      </c>
      <c r="I11" s="23">
        <v>199</v>
      </c>
      <c r="J11" s="23">
        <v>9</v>
      </c>
      <c r="K11" s="23">
        <v>1791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4.25" customHeight="1" x14ac:dyDescent="0.3">
      <c r="A12" s="23">
        <v>23305</v>
      </c>
      <c r="B12" s="23" t="s">
        <v>126</v>
      </c>
      <c r="C12" s="23" t="s">
        <v>127</v>
      </c>
      <c r="D12" s="23" t="s">
        <v>123</v>
      </c>
      <c r="E12" s="23" t="s">
        <v>58</v>
      </c>
      <c r="F12" s="23" t="s">
        <v>76</v>
      </c>
      <c r="G12" s="23">
        <v>41147</v>
      </c>
      <c r="H12" s="23">
        <v>8</v>
      </c>
      <c r="I12" s="23">
        <v>188</v>
      </c>
      <c r="J12" s="23">
        <v>9</v>
      </c>
      <c r="K12" s="23">
        <v>1692</v>
      </c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4.25" customHeight="1" x14ac:dyDescent="0.3">
      <c r="A13" s="23">
        <v>23350</v>
      </c>
      <c r="B13" s="23" t="s">
        <v>128</v>
      </c>
      <c r="C13" s="23" t="s">
        <v>129</v>
      </c>
      <c r="D13" s="23" t="s">
        <v>123</v>
      </c>
      <c r="E13" s="23" t="s">
        <v>58</v>
      </c>
      <c r="F13" s="23" t="s">
        <v>76</v>
      </c>
      <c r="G13" s="23">
        <v>41085</v>
      </c>
      <c r="H13" s="23">
        <v>6</v>
      </c>
      <c r="I13" s="23">
        <v>188</v>
      </c>
      <c r="J13" s="23">
        <v>9</v>
      </c>
      <c r="K13" s="23">
        <v>1692</v>
      </c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4.25" customHeight="1" x14ac:dyDescent="0.3">
      <c r="A14" s="23">
        <v>23300</v>
      </c>
      <c r="B14" s="23" t="s">
        <v>130</v>
      </c>
      <c r="C14" s="23" t="s">
        <v>131</v>
      </c>
      <c r="D14" s="23" t="s">
        <v>120</v>
      </c>
      <c r="E14" s="23" t="s">
        <v>52</v>
      </c>
      <c r="F14" s="23" t="s">
        <v>76</v>
      </c>
      <c r="G14" s="23">
        <v>40915</v>
      </c>
      <c r="H14" s="23">
        <v>1</v>
      </c>
      <c r="I14" s="23">
        <v>167</v>
      </c>
      <c r="J14" s="23">
        <v>9.99</v>
      </c>
      <c r="K14" s="23">
        <v>1668.33</v>
      </c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4.25" customHeight="1" x14ac:dyDescent="0.3">
      <c r="A15" s="23">
        <v>23348</v>
      </c>
      <c r="B15" s="23" t="s">
        <v>132</v>
      </c>
      <c r="C15" s="23" t="s">
        <v>133</v>
      </c>
      <c r="D15" s="23" t="s">
        <v>120</v>
      </c>
      <c r="E15" s="23" t="s">
        <v>52</v>
      </c>
      <c r="F15" s="23" t="s">
        <v>81</v>
      </c>
      <c r="G15" s="23">
        <v>41146</v>
      </c>
      <c r="H15" s="23">
        <v>8</v>
      </c>
      <c r="I15" s="23">
        <v>163</v>
      </c>
      <c r="J15" s="23">
        <v>9.99</v>
      </c>
      <c r="K15" s="23">
        <v>1628.3700000000001</v>
      </c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4.25" customHeight="1" x14ac:dyDescent="0.3">
      <c r="A16" s="23">
        <v>23290</v>
      </c>
      <c r="B16" s="23" t="s">
        <v>134</v>
      </c>
      <c r="C16" s="23" t="s">
        <v>135</v>
      </c>
      <c r="D16" s="23" t="s">
        <v>123</v>
      </c>
      <c r="E16" s="23" t="s">
        <v>58</v>
      </c>
      <c r="F16" s="23" t="s">
        <v>76</v>
      </c>
      <c r="G16" s="23">
        <v>41132</v>
      </c>
      <c r="H16" s="23">
        <v>8</v>
      </c>
      <c r="I16" s="23">
        <v>170</v>
      </c>
      <c r="J16" s="23">
        <v>9</v>
      </c>
      <c r="K16" s="23">
        <v>1530</v>
      </c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4.25" customHeight="1" x14ac:dyDescent="0.3">
      <c r="A17" s="23">
        <v>23328</v>
      </c>
      <c r="B17" s="23" t="s">
        <v>136</v>
      </c>
      <c r="C17" s="23" t="s">
        <v>137</v>
      </c>
      <c r="D17" s="23" t="s">
        <v>106</v>
      </c>
      <c r="E17" s="23" t="s">
        <v>56</v>
      </c>
      <c r="F17" s="23" t="s">
        <v>81</v>
      </c>
      <c r="G17" s="23">
        <v>40923</v>
      </c>
      <c r="H17" s="23">
        <v>1</v>
      </c>
      <c r="I17" s="23">
        <v>102</v>
      </c>
      <c r="J17" s="23">
        <v>14.5</v>
      </c>
      <c r="K17" s="23">
        <v>1479</v>
      </c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4.25" customHeight="1" x14ac:dyDescent="0.3">
      <c r="A18" s="23">
        <v>23294</v>
      </c>
      <c r="B18" s="23" t="s">
        <v>138</v>
      </c>
      <c r="C18" s="23" t="s">
        <v>139</v>
      </c>
      <c r="D18" s="23" t="s">
        <v>123</v>
      </c>
      <c r="E18" s="23" t="s">
        <v>58</v>
      </c>
      <c r="F18" s="23" t="s">
        <v>81</v>
      </c>
      <c r="G18" s="23">
        <v>41082</v>
      </c>
      <c r="H18" s="23">
        <v>6</v>
      </c>
      <c r="I18" s="23">
        <v>160</v>
      </c>
      <c r="J18" s="23">
        <v>9</v>
      </c>
      <c r="K18" s="23">
        <v>1440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4.25" customHeight="1" x14ac:dyDescent="0.3">
      <c r="A19" s="23">
        <v>23371</v>
      </c>
      <c r="B19" s="23" t="s">
        <v>140</v>
      </c>
      <c r="C19" s="23" t="s">
        <v>141</v>
      </c>
      <c r="D19" s="23" t="s">
        <v>142</v>
      </c>
      <c r="E19" s="23" t="s">
        <v>143</v>
      </c>
      <c r="F19" s="23" t="s">
        <v>76</v>
      </c>
      <c r="G19" s="23">
        <v>41136</v>
      </c>
      <c r="H19" s="23">
        <v>8</v>
      </c>
      <c r="I19" s="23">
        <v>204</v>
      </c>
      <c r="J19" s="23">
        <v>6.99</v>
      </c>
      <c r="K19" s="23">
        <v>1425.96</v>
      </c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4.25" customHeight="1" x14ac:dyDescent="0.3">
      <c r="A20" s="23">
        <v>23288</v>
      </c>
      <c r="B20" s="23" t="s">
        <v>144</v>
      </c>
      <c r="C20" s="23" t="s">
        <v>145</v>
      </c>
      <c r="D20" s="23" t="s">
        <v>120</v>
      </c>
      <c r="E20" s="23" t="s">
        <v>52</v>
      </c>
      <c r="F20" s="23" t="s">
        <v>91</v>
      </c>
      <c r="G20" s="23">
        <v>41074</v>
      </c>
      <c r="H20" s="23">
        <v>6</v>
      </c>
      <c r="I20" s="23">
        <v>141</v>
      </c>
      <c r="J20" s="23">
        <v>9.99</v>
      </c>
      <c r="K20" s="23">
        <v>1408.59</v>
      </c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4.25" customHeight="1" x14ac:dyDescent="0.3">
      <c r="A21" s="23">
        <v>23347</v>
      </c>
      <c r="B21" s="23" t="s">
        <v>146</v>
      </c>
      <c r="C21" s="23" t="s">
        <v>147</v>
      </c>
      <c r="D21" s="23" t="s">
        <v>123</v>
      </c>
      <c r="E21" s="23" t="s">
        <v>58</v>
      </c>
      <c r="F21" s="23" t="s">
        <v>76</v>
      </c>
      <c r="G21" s="23">
        <v>41088</v>
      </c>
      <c r="H21" s="23">
        <v>6</v>
      </c>
      <c r="I21" s="23">
        <v>147</v>
      </c>
      <c r="J21" s="23">
        <v>9</v>
      </c>
      <c r="K21" s="23">
        <v>1323</v>
      </c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4.25" customHeight="1" x14ac:dyDescent="0.3">
      <c r="A22" s="23">
        <v>23361</v>
      </c>
      <c r="B22" s="23" t="s">
        <v>148</v>
      </c>
      <c r="C22" s="23" t="s">
        <v>149</v>
      </c>
      <c r="D22" s="23" t="s">
        <v>142</v>
      </c>
      <c r="E22" s="23" t="s">
        <v>143</v>
      </c>
      <c r="F22" s="23" t="s">
        <v>76</v>
      </c>
      <c r="G22" s="23">
        <v>40915</v>
      </c>
      <c r="H22" s="23">
        <v>1</v>
      </c>
      <c r="I22" s="23">
        <v>184</v>
      </c>
      <c r="J22" s="23">
        <v>6.99</v>
      </c>
      <c r="K22" s="23">
        <v>1286.1600000000001</v>
      </c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4.25" customHeight="1" x14ac:dyDescent="0.3">
      <c r="A23" s="23">
        <v>23275</v>
      </c>
      <c r="B23" s="23" t="s">
        <v>150</v>
      </c>
      <c r="C23" s="23" t="s">
        <v>151</v>
      </c>
      <c r="D23" s="23" t="s">
        <v>123</v>
      </c>
      <c r="E23" s="23" t="s">
        <v>58</v>
      </c>
      <c r="F23" s="23" t="s">
        <v>81</v>
      </c>
      <c r="G23" s="23">
        <v>40912</v>
      </c>
      <c r="H23" s="23">
        <v>1</v>
      </c>
      <c r="I23" s="23">
        <v>141</v>
      </c>
      <c r="J23" s="23">
        <v>9</v>
      </c>
      <c r="K23" s="23">
        <v>1269</v>
      </c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4.25" customHeight="1" x14ac:dyDescent="0.3">
      <c r="A24" s="23">
        <v>23297</v>
      </c>
      <c r="B24" s="23" t="s">
        <v>152</v>
      </c>
      <c r="C24" s="23" t="s">
        <v>153</v>
      </c>
      <c r="D24" s="23" t="s">
        <v>123</v>
      </c>
      <c r="E24" s="23" t="s">
        <v>58</v>
      </c>
      <c r="F24" s="23" t="s">
        <v>76</v>
      </c>
      <c r="G24" s="23">
        <v>41133</v>
      </c>
      <c r="H24" s="23">
        <v>8</v>
      </c>
      <c r="I24" s="23">
        <v>135</v>
      </c>
      <c r="J24" s="23">
        <v>9</v>
      </c>
      <c r="K24" s="23">
        <v>1215</v>
      </c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4.25" customHeight="1" x14ac:dyDescent="0.3">
      <c r="A25" s="23">
        <v>23327</v>
      </c>
      <c r="B25" s="23" t="s">
        <v>154</v>
      </c>
      <c r="C25" s="23" t="s">
        <v>155</v>
      </c>
      <c r="D25" s="23" t="s">
        <v>156</v>
      </c>
      <c r="E25" s="23" t="s">
        <v>54</v>
      </c>
      <c r="F25" s="23" t="s">
        <v>81</v>
      </c>
      <c r="G25" s="23">
        <v>40939</v>
      </c>
      <c r="H25" s="23">
        <v>1</v>
      </c>
      <c r="I25" s="23">
        <v>176</v>
      </c>
      <c r="J25" s="23">
        <v>6.5</v>
      </c>
      <c r="K25" s="23">
        <v>1144</v>
      </c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4.25" customHeight="1" x14ac:dyDescent="0.3">
      <c r="A26" s="23">
        <v>23325</v>
      </c>
      <c r="B26" s="23" t="s">
        <v>157</v>
      </c>
      <c r="C26" s="23" t="s">
        <v>84</v>
      </c>
      <c r="D26" s="23" t="s">
        <v>158</v>
      </c>
      <c r="E26" s="23" t="s">
        <v>159</v>
      </c>
      <c r="F26" s="23" t="s">
        <v>81</v>
      </c>
      <c r="G26" s="23">
        <v>41082</v>
      </c>
      <c r="H26" s="23">
        <v>6</v>
      </c>
      <c r="I26" s="23">
        <v>184</v>
      </c>
      <c r="J26" s="23">
        <v>6</v>
      </c>
      <c r="K26" s="23">
        <v>1104</v>
      </c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4.25" customHeight="1" x14ac:dyDescent="0.3">
      <c r="A27" s="23">
        <v>23292</v>
      </c>
      <c r="B27" s="23" t="s">
        <v>160</v>
      </c>
      <c r="C27" s="23" t="s">
        <v>161</v>
      </c>
      <c r="D27" s="23" t="s">
        <v>106</v>
      </c>
      <c r="E27" s="23" t="s">
        <v>56</v>
      </c>
      <c r="F27" s="23" t="s">
        <v>76</v>
      </c>
      <c r="G27" s="23">
        <v>40911</v>
      </c>
      <c r="H27" s="23">
        <v>1</v>
      </c>
      <c r="I27" s="23">
        <v>73</v>
      </c>
      <c r="J27" s="23">
        <v>14.5</v>
      </c>
      <c r="K27" s="23">
        <v>1058.5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4.25" customHeight="1" x14ac:dyDescent="0.3">
      <c r="A28" s="23">
        <v>23335</v>
      </c>
      <c r="B28" s="23" t="s">
        <v>162</v>
      </c>
      <c r="C28" s="23" t="s">
        <v>163</v>
      </c>
      <c r="D28" s="23" t="s">
        <v>123</v>
      </c>
      <c r="E28" s="23" t="s">
        <v>58</v>
      </c>
      <c r="F28" s="23" t="s">
        <v>76</v>
      </c>
      <c r="G28" s="23">
        <v>41134</v>
      </c>
      <c r="H28" s="23">
        <v>8</v>
      </c>
      <c r="I28" s="23">
        <v>116</v>
      </c>
      <c r="J28" s="23">
        <v>9</v>
      </c>
      <c r="K28" s="23">
        <v>1044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4.25" customHeight="1" x14ac:dyDescent="0.3">
      <c r="A29" s="23">
        <v>23314</v>
      </c>
      <c r="B29" s="23" t="s">
        <v>164</v>
      </c>
      <c r="C29" s="23" t="s">
        <v>165</v>
      </c>
      <c r="D29" s="23" t="s">
        <v>120</v>
      </c>
      <c r="E29" s="23" t="s">
        <v>52</v>
      </c>
      <c r="F29" s="23" t="s">
        <v>81</v>
      </c>
      <c r="G29" s="23">
        <v>41131</v>
      </c>
      <c r="H29" s="23">
        <v>8</v>
      </c>
      <c r="I29" s="23">
        <v>95</v>
      </c>
      <c r="J29" s="23">
        <v>9.99</v>
      </c>
      <c r="K29" s="23">
        <v>949.05000000000007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4.25" customHeight="1" x14ac:dyDescent="0.3">
      <c r="A30" s="23">
        <v>23329</v>
      </c>
      <c r="B30" s="23" t="s">
        <v>166</v>
      </c>
      <c r="C30" s="23" t="s">
        <v>167</v>
      </c>
      <c r="D30" s="23" t="s">
        <v>168</v>
      </c>
      <c r="E30" s="23" t="s">
        <v>60</v>
      </c>
      <c r="F30" s="23" t="s">
        <v>81</v>
      </c>
      <c r="G30" s="23">
        <v>40931</v>
      </c>
      <c r="H30" s="23">
        <v>1</v>
      </c>
      <c r="I30" s="23">
        <v>203</v>
      </c>
      <c r="J30" s="23">
        <v>4.5</v>
      </c>
      <c r="K30" s="23">
        <v>913.5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4.25" customHeight="1" x14ac:dyDescent="0.3">
      <c r="A31" s="23">
        <v>23332</v>
      </c>
      <c r="B31" s="23" t="s">
        <v>169</v>
      </c>
      <c r="C31" s="23" t="s">
        <v>170</v>
      </c>
      <c r="D31" s="23" t="s">
        <v>168</v>
      </c>
      <c r="E31" s="23" t="s">
        <v>60</v>
      </c>
      <c r="F31" s="23" t="s">
        <v>91</v>
      </c>
      <c r="G31" s="23">
        <v>40950</v>
      </c>
      <c r="H31" s="23">
        <v>2</v>
      </c>
      <c r="I31" s="23">
        <v>203</v>
      </c>
      <c r="J31" s="23">
        <v>4.5</v>
      </c>
      <c r="K31" s="23">
        <v>913.5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4.25" customHeight="1" x14ac:dyDescent="0.3">
      <c r="A32" s="23">
        <v>23317</v>
      </c>
      <c r="B32" s="23" t="s">
        <v>171</v>
      </c>
      <c r="C32" s="23" t="s">
        <v>172</v>
      </c>
      <c r="D32" s="23" t="s">
        <v>168</v>
      </c>
      <c r="E32" s="23" t="s">
        <v>60</v>
      </c>
      <c r="F32" s="23" t="s">
        <v>91</v>
      </c>
      <c r="G32" s="23">
        <v>40956</v>
      </c>
      <c r="H32" s="23">
        <v>2</v>
      </c>
      <c r="I32" s="23">
        <v>196</v>
      </c>
      <c r="J32" s="23">
        <v>4.5</v>
      </c>
      <c r="K32" s="23">
        <v>882</v>
      </c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4.25" customHeight="1" x14ac:dyDescent="0.3">
      <c r="A33" s="23">
        <v>23271</v>
      </c>
      <c r="B33" s="23" t="s">
        <v>173</v>
      </c>
      <c r="C33" s="23" t="s">
        <v>174</v>
      </c>
      <c r="D33" s="23" t="s">
        <v>142</v>
      </c>
      <c r="E33" s="23" t="s">
        <v>143</v>
      </c>
      <c r="F33" s="23" t="s">
        <v>81</v>
      </c>
      <c r="G33" s="23">
        <v>40966</v>
      </c>
      <c r="H33" s="23">
        <v>2</v>
      </c>
      <c r="I33" s="23">
        <v>125</v>
      </c>
      <c r="J33" s="23">
        <v>6.99</v>
      </c>
      <c r="K33" s="23">
        <v>873.75</v>
      </c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4.25" customHeight="1" x14ac:dyDescent="0.3">
      <c r="A34" s="23">
        <v>23287</v>
      </c>
      <c r="B34" s="23" t="s">
        <v>175</v>
      </c>
      <c r="C34" s="23" t="s">
        <v>176</v>
      </c>
      <c r="D34" s="23" t="s">
        <v>168</v>
      </c>
      <c r="E34" s="23" t="s">
        <v>60</v>
      </c>
      <c r="F34" s="23" t="s">
        <v>81</v>
      </c>
      <c r="G34" s="23">
        <v>41077</v>
      </c>
      <c r="H34" s="23">
        <v>6</v>
      </c>
      <c r="I34" s="23">
        <v>189</v>
      </c>
      <c r="J34" s="23">
        <v>4.5</v>
      </c>
      <c r="K34" s="23">
        <v>850.5</v>
      </c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4.25" customHeight="1" x14ac:dyDescent="0.3">
      <c r="A35" s="23">
        <v>23349</v>
      </c>
      <c r="B35" s="23" t="s">
        <v>177</v>
      </c>
      <c r="C35" s="23" t="s">
        <v>178</v>
      </c>
      <c r="D35" s="23" t="s">
        <v>156</v>
      </c>
      <c r="E35" s="23" t="s">
        <v>54</v>
      </c>
      <c r="F35" s="23" t="s">
        <v>81</v>
      </c>
      <c r="G35" s="23">
        <v>41112</v>
      </c>
      <c r="H35" s="23">
        <v>7</v>
      </c>
      <c r="I35" s="23">
        <v>126</v>
      </c>
      <c r="J35" s="23">
        <v>6.5</v>
      </c>
      <c r="K35" s="23">
        <v>819</v>
      </c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4.25" customHeight="1" x14ac:dyDescent="0.3">
      <c r="A36" s="23">
        <v>23309</v>
      </c>
      <c r="B36" s="23" t="s">
        <v>179</v>
      </c>
      <c r="C36" s="23" t="s">
        <v>180</v>
      </c>
      <c r="D36" s="23" t="s">
        <v>181</v>
      </c>
      <c r="E36" s="23" t="s">
        <v>182</v>
      </c>
      <c r="F36" s="23" t="s">
        <v>76</v>
      </c>
      <c r="G36" s="23">
        <v>41083</v>
      </c>
      <c r="H36" s="23">
        <v>6</v>
      </c>
      <c r="I36" s="23">
        <v>201</v>
      </c>
      <c r="J36" s="23">
        <v>3.99</v>
      </c>
      <c r="K36" s="23">
        <v>801.99</v>
      </c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4.25" customHeight="1" x14ac:dyDescent="0.3">
      <c r="A37" s="23">
        <v>23338</v>
      </c>
      <c r="B37" s="23" t="s">
        <v>183</v>
      </c>
      <c r="C37" s="23" t="s">
        <v>184</v>
      </c>
      <c r="D37" s="23" t="s">
        <v>168</v>
      </c>
      <c r="E37" s="23" t="s">
        <v>60</v>
      </c>
      <c r="F37" s="23" t="s">
        <v>81</v>
      </c>
      <c r="G37" s="23">
        <v>41133</v>
      </c>
      <c r="H37" s="23">
        <v>8</v>
      </c>
      <c r="I37" s="23">
        <v>178</v>
      </c>
      <c r="J37" s="23">
        <v>4.5</v>
      </c>
      <c r="K37" s="23">
        <v>801</v>
      </c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4.25" customHeight="1" x14ac:dyDescent="0.3">
      <c r="A38" s="23">
        <v>23301</v>
      </c>
      <c r="B38" s="23" t="s">
        <v>185</v>
      </c>
      <c r="C38" s="23" t="s">
        <v>186</v>
      </c>
      <c r="D38" s="23" t="s">
        <v>142</v>
      </c>
      <c r="E38" s="23" t="s">
        <v>143</v>
      </c>
      <c r="F38" s="23" t="s">
        <v>81</v>
      </c>
      <c r="G38" s="23">
        <v>41109</v>
      </c>
      <c r="H38" s="23">
        <v>7</v>
      </c>
      <c r="I38" s="23">
        <v>108</v>
      </c>
      <c r="J38" s="23">
        <v>6.99</v>
      </c>
      <c r="K38" s="23">
        <v>754.92000000000007</v>
      </c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4.25" customHeight="1" x14ac:dyDescent="0.3">
      <c r="A39" s="23">
        <v>23320</v>
      </c>
      <c r="B39" s="23" t="s">
        <v>187</v>
      </c>
      <c r="C39" s="23" t="s">
        <v>188</v>
      </c>
      <c r="D39" s="23" t="s">
        <v>158</v>
      </c>
      <c r="E39" s="23" t="s">
        <v>159</v>
      </c>
      <c r="F39" s="23" t="s">
        <v>91</v>
      </c>
      <c r="G39" s="23">
        <v>41075</v>
      </c>
      <c r="H39" s="23">
        <v>6</v>
      </c>
      <c r="I39" s="23">
        <v>125</v>
      </c>
      <c r="J39" s="23">
        <v>6</v>
      </c>
      <c r="K39" s="23">
        <v>750</v>
      </c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4.25" customHeight="1" x14ac:dyDescent="0.3">
      <c r="A40" s="23">
        <v>23365</v>
      </c>
      <c r="B40" s="23" t="s">
        <v>189</v>
      </c>
      <c r="C40" s="23" t="s">
        <v>190</v>
      </c>
      <c r="D40" s="23" t="s">
        <v>191</v>
      </c>
      <c r="E40" s="23" t="s">
        <v>192</v>
      </c>
      <c r="F40" s="23" t="s">
        <v>81</v>
      </c>
      <c r="G40" s="23">
        <v>41099</v>
      </c>
      <c r="H40" s="23">
        <v>7</v>
      </c>
      <c r="I40" s="23">
        <v>165</v>
      </c>
      <c r="J40" s="23">
        <v>4.5</v>
      </c>
      <c r="K40" s="23">
        <v>742.5</v>
      </c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4.25" customHeight="1" x14ac:dyDescent="0.3">
      <c r="A41" s="23">
        <v>23302</v>
      </c>
      <c r="B41" s="23" t="s">
        <v>193</v>
      </c>
      <c r="C41" s="23" t="s">
        <v>165</v>
      </c>
      <c r="D41" s="23" t="s">
        <v>194</v>
      </c>
      <c r="E41" s="23" t="s">
        <v>195</v>
      </c>
      <c r="F41" s="23" t="s">
        <v>76</v>
      </c>
      <c r="G41" s="23">
        <v>41117</v>
      </c>
      <c r="H41" s="23">
        <v>7</v>
      </c>
      <c r="I41" s="23">
        <v>105</v>
      </c>
      <c r="J41" s="23">
        <v>6.5</v>
      </c>
      <c r="K41" s="23">
        <v>682.5</v>
      </c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4.25" customHeight="1" x14ac:dyDescent="0.3">
      <c r="A42" s="23">
        <v>23266</v>
      </c>
      <c r="B42" s="23" t="s">
        <v>196</v>
      </c>
      <c r="C42" s="23" t="s">
        <v>197</v>
      </c>
      <c r="D42" s="23" t="s">
        <v>181</v>
      </c>
      <c r="E42" s="23" t="s">
        <v>182</v>
      </c>
      <c r="F42" s="23" t="s">
        <v>76</v>
      </c>
      <c r="G42" s="23">
        <v>41132</v>
      </c>
      <c r="H42" s="23">
        <v>8</v>
      </c>
      <c r="I42" s="23">
        <v>170</v>
      </c>
      <c r="J42" s="23">
        <v>3.99</v>
      </c>
      <c r="K42" s="23">
        <v>678.30000000000007</v>
      </c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4.25" customHeight="1" x14ac:dyDescent="0.3">
      <c r="A43" s="23">
        <v>23307</v>
      </c>
      <c r="B43" s="23" t="s">
        <v>198</v>
      </c>
      <c r="C43" s="23" t="s">
        <v>199</v>
      </c>
      <c r="D43" s="23" t="s">
        <v>158</v>
      </c>
      <c r="E43" s="23" t="s">
        <v>159</v>
      </c>
      <c r="F43" s="23" t="s">
        <v>81</v>
      </c>
      <c r="G43" s="23">
        <v>41094</v>
      </c>
      <c r="H43" s="23">
        <v>7</v>
      </c>
      <c r="I43" s="23">
        <v>113</v>
      </c>
      <c r="J43" s="23">
        <v>6</v>
      </c>
      <c r="K43" s="23">
        <v>678</v>
      </c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4.25" customHeight="1" x14ac:dyDescent="0.3">
      <c r="A44" s="23">
        <v>23368</v>
      </c>
      <c r="B44" s="23" t="s">
        <v>200</v>
      </c>
      <c r="C44" s="23" t="s">
        <v>201</v>
      </c>
      <c r="D44" s="23" t="s">
        <v>191</v>
      </c>
      <c r="E44" s="23" t="s">
        <v>192</v>
      </c>
      <c r="F44" s="23" t="s">
        <v>81</v>
      </c>
      <c r="G44" s="23">
        <v>41146</v>
      </c>
      <c r="H44" s="23">
        <v>8</v>
      </c>
      <c r="I44" s="23">
        <v>150</v>
      </c>
      <c r="J44" s="23">
        <v>4.5</v>
      </c>
      <c r="K44" s="23">
        <v>675</v>
      </c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4.25" customHeight="1" x14ac:dyDescent="0.3">
      <c r="A45" s="23">
        <v>23286</v>
      </c>
      <c r="B45" s="23" t="s">
        <v>202</v>
      </c>
      <c r="C45" s="23" t="s">
        <v>203</v>
      </c>
      <c r="D45" s="23" t="s">
        <v>123</v>
      </c>
      <c r="E45" s="23" t="s">
        <v>58</v>
      </c>
      <c r="F45" s="23" t="s">
        <v>76</v>
      </c>
      <c r="G45" s="23">
        <v>41129</v>
      </c>
      <c r="H45" s="23">
        <v>8</v>
      </c>
      <c r="I45" s="23">
        <v>69</v>
      </c>
      <c r="J45" s="23">
        <v>9</v>
      </c>
      <c r="K45" s="23">
        <v>621</v>
      </c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4.25" customHeight="1" x14ac:dyDescent="0.3">
      <c r="A46" s="23">
        <v>23373</v>
      </c>
      <c r="B46" s="23" t="s">
        <v>204</v>
      </c>
      <c r="C46" s="23" t="s">
        <v>205</v>
      </c>
      <c r="D46" s="23" t="s">
        <v>156</v>
      </c>
      <c r="E46" s="23" t="s">
        <v>54</v>
      </c>
      <c r="F46" s="23" t="s">
        <v>76</v>
      </c>
      <c r="G46" s="23">
        <v>41114</v>
      </c>
      <c r="H46" s="23">
        <v>7</v>
      </c>
      <c r="I46" s="23">
        <v>95</v>
      </c>
      <c r="J46" s="23">
        <v>6.5</v>
      </c>
      <c r="K46" s="23">
        <v>617.5</v>
      </c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4.25" customHeight="1" x14ac:dyDescent="0.3">
      <c r="A47" s="23">
        <v>23380</v>
      </c>
      <c r="B47" s="23" t="s">
        <v>206</v>
      </c>
      <c r="C47" s="23" t="s">
        <v>207</v>
      </c>
      <c r="D47" s="23" t="s">
        <v>194</v>
      </c>
      <c r="E47" s="23" t="s">
        <v>195</v>
      </c>
      <c r="F47" s="23" t="s">
        <v>81</v>
      </c>
      <c r="G47" s="23">
        <v>41112</v>
      </c>
      <c r="H47" s="23">
        <v>7</v>
      </c>
      <c r="I47" s="23">
        <v>95</v>
      </c>
      <c r="J47" s="23">
        <v>6.5</v>
      </c>
      <c r="K47" s="23">
        <v>617.5</v>
      </c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4.25" customHeight="1" x14ac:dyDescent="0.3">
      <c r="A48" s="23">
        <v>23284</v>
      </c>
      <c r="B48" s="23" t="s">
        <v>208</v>
      </c>
      <c r="C48" s="23" t="s">
        <v>209</v>
      </c>
      <c r="D48" s="23" t="s">
        <v>168</v>
      </c>
      <c r="E48" s="23" t="s">
        <v>60</v>
      </c>
      <c r="F48" s="23" t="s">
        <v>81</v>
      </c>
      <c r="G48" s="23">
        <v>41077</v>
      </c>
      <c r="H48" s="23">
        <v>6</v>
      </c>
      <c r="I48" s="23">
        <v>135</v>
      </c>
      <c r="J48" s="23">
        <v>4.5</v>
      </c>
      <c r="K48" s="23">
        <v>607.5</v>
      </c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4.25" customHeight="1" x14ac:dyDescent="0.3">
      <c r="A49" s="23">
        <v>23306</v>
      </c>
      <c r="B49" s="23" t="s">
        <v>210</v>
      </c>
      <c r="C49" s="23" t="s">
        <v>211</v>
      </c>
      <c r="D49" s="23" t="s">
        <v>156</v>
      </c>
      <c r="E49" s="23" t="s">
        <v>54</v>
      </c>
      <c r="F49" s="23" t="s">
        <v>76</v>
      </c>
      <c r="G49" s="23">
        <v>41068</v>
      </c>
      <c r="H49" s="23">
        <v>6</v>
      </c>
      <c r="I49" s="23">
        <v>93</v>
      </c>
      <c r="J49" s="23">
        <v>6.5</v>
      </c>
      <c r="K49" s="23">
        <v>604.5</v>
      </c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4.25" customHeight="1" x14ac:dyDescent="0.3">
      <c r="A50" s="23">
        <v>23281</v>
      </c>
      <c r="B50" s="23" t="s">
        <v>212</v>
      </c>
      <c r="C50" s="23" t="s">
        <v>213</v>
      </c>
      <c r="D50" s="23" t="s">
        <v>191</v>
      </c>
      <c r="E50" s="23" t="s">
        <v>192</v>
      </c>
      <c r="F50" s="23" t="s">
        <v>81</v>
      </c>
      <c r="G50" s="23">
        <v>41103</v>
      </c>
      <c r="H50" s="23">
        <v>7</v>
      </c>
      <c r="I50" s="23">
        <v>134</v>
      </c>
      <c r="J50" s="23">
        <v>4.5</v>
      </c>
      <c r="K50" s="23">
        <v>603</v>
      </c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4.25" customHeight="1" x14ac:dyDescent="0.3">
      <c r="A51" s="23">
        <v>23351</v>
      </c>
      <c r="B51" s="23" t="s">
        <v>214</v>
      </c>
      <c r="C51" s="23" t="s">
        <v>215</v>
      </c>
      <c r="D51" s="23" t="s">
        <v>181</v>
      </c>
      <c r="E51" s="23" t="s">
        <v>182</v>
      </c>
      <c r="F51" s="23" t="s">
        <v>76</v>
      </c>
      <c r="G51" s="23">
        <v>41124</v>
      </c>
      <c r="H51" s="23">
        <v>8</v>
      </c>
      <c r="I51" s="23">
        <v>151</v>
      </c>
      <c r="J51" s="23">
        <v>3.99</v>
      </c>
      <c r="K51" s="23">
        <v>602.49</v>
      </c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4.25" customHeight="1" x14ac:dyDescent="0.3">
      <c r="A52" s="23">
        <v>23282</v>
      </c>
      <c r="B52" s="23" t="s">
        <v>216</v>
      </c>
      <c r="C52" s="23" t="s">
        <v>217</v>
      </c>
      <c r="D52" s="23" t="s">
        <v>158</v>
      </c>
      <c r="E52" s="23" t="s">
        <v>159</v>
      </c>
      <c r="F52" s="23" t="s">
        <v>81</v>
      </c>
      <c r="G52" s="23">
        <v>41142</v>
      </c>
      <c r="H52" s="23">
        <v>8</v>
      </c>
      <c r="I52" s="23">
        <v>100</v>
      </c>
      <c r="J52" s="23">
        <v>6</v>
      </c>
      <c r="K52" s="23">
        <v>600</v>
      </c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4.25" customHeight="1" x14ac:dyDescent="0.3">
      <c r="A53" s="23">
        <v>23376</v>
      </c>
      <c r="B53" s="23" t="s">
        <v>218</v>
      </c>
      <c r="C53" s="23" t="s">
        <v>219</v>
      </c>
      <c r="D53" s="23" t="s">
        <v>142</v>
      </c>
      <c r="E53" s="23" t="s">
        <v>143</v>
      </c>
      <c r="F53" s="23" t="s">
        <v>91</v>
      </c>
      <c r="G53" s="23">
        <v>41113</v>
      </c>
      <c r="H53" s="23">
        <v>7</v>
      </c>
      <c r="I53" s="23">
        <v>85</v>
      </c>
      <c r="J53" s="23">
        <v>6.99</v>
      </c>
      <c r="K53" s="23">
        <v>594.15</v>
      </c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4.25" customHeight="1" x14ac:dyDescent="0.3">
      <c r="A54" s="23">
        <v>23354</v>
      </c>
      <c r="B54" s="23" t="s">
        <v>220</v>
      </c>
      <c r="C54" s="23" t="s">
        <v>221</v>
      </c>
      <c r="D54" s="23" t="s">
        <v>142</v>
      </c>
      <c r="E54" s="23" t="s">
        <v>143</v>
      </c>
      <c r="F54" s="23" t="s">
        <v>76</v>
      </c>
      <c r="G54" s="23">
        <v>41124</v>
      </c>
      <c r="H54" s="23">
        <v>8</v>
      </c>
      <c r="I54" s="23">
        <v>84</v>
      </c>
      <c r="J54" s="23">
        <v>6.99</v>
      </c>
      <c r="K54" s="23">
        <v>587.16</v>
      </c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4.25" customHeight="1" x14ac:dyDescent="0.3">
      <c r="A55" s="23">
        <v>23337</v>
      </c>
      <c r="B55" s="23" t="s">
        <v>222</v>
      </c>
      <c r="C55" s="23" t="s">
        <v>223</v>
      </c>
      <c r="D55" s="23" t="s">
        <v>142</v>
      </c>
      <c r="E55" s="23" t="s">
        <v>143</v>
      </c>
      <c r="F55" s="23" t="s">
        <v>81</v>
      </c>
      <c r="G55" s="23">
        <v>41097</v>
      </c>
      <c r="H55" s="23">
        <v>7</v>
      </c>
      <c r="I55" s="23">
        <v>82</v>
      </c>
      <c r="J55" s="23">
        <v>6.99</v>
      </c>
      <c r="K55" s="23">
        <v>573.18000000000006</v>
      </c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4.25" customHeight="1" x14ac:dyDescent="0.3">
      <c r="A56" s="23">
        <v>23326</v>
      </c>
      <c r="B56" s="23" t="s">
        <v>224</v>
      </c>
      <c r="C56" s="23" t="s">
        <v>225</v>
      </c>
      <c r="D56" s="23" t="s">
        <v>191</v>
      </c>
      <c r="E56" s="23" t="s">
        <v>192</v>
      </c>
      <c r="F56" s="23" t="s">
        <v>81</v>
      </c>
      <c r="G56" s="23">
        <v>41142</v>
      </c>
      <c r="H56" s="23">
        <v>8</v>
      </c>
      <c r="I56" s="23">
        <v>126</v>
      </c>
      <c r="J56" s="23">
        <v>4.5</v>
      </c>
      <c r="K56" s="23">
        <v>567</v>
      </c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4.25" customHeight="1" x14ac:dyDescent="0.3">
      <c r="A57" s="23">
        <v>23316</v>
      </c>
      <c r="B57" s="23" t="s">
        <v>226</v>
      </c>
      <c r="C57" s="23" t="s">
        <v>227</v>
      </c>
      <c r="D57" s="23" t="s">
        <v>181</v>
      </c>
      <c r="E57" s="23" t="s">
        <v>182</v>
      </c>
      <c r="F57" s="23" t="s">
        <v>81</v>
      </c>
      <c r="G57" s="23">
        <v>41061</v>
      </c>
      <c r="H57" s="23">
        <v>6</v>
      </c>
      <c r="I57" s="23">
        <v>137</v>
      </c>
      <c r="J57" s="23">
        <v>3.99</v>
      </c>
      <c r="K57" s="23">
        <v>546.63</v>
      </c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4.25" customHeight="1" x14ac:dyDescent="0.3">
      <c r="A58" s="23">
        <v>23362</v>
      </c>
      <c r="B58" s="23" t="s">
        <v>228</v>
      </c>
      <c r="C58" s="23" t="s">
        <v>229</v>
      </c>
      <c r="D58" s="23" t="s">
        <v>230</v>
      </c>
      <c r="E58" s="23" t="s">
        <v>231</v>
      </c>
      <c r="F58" s="23" t="s">
        <v>76</v>
      </c>
      <c r="G58" s="23">
        <v>41139</v>
      </c>
      <c r="H58" s="23">
        <v>8</v>
      </c>
      <c r="I58" s="23">
        <v>179</v>
      </c>
      <c r="J58" s="23">
        <v>3</v>
      </c>
      <c r="K58" s="23">
        <v>537</v>
      </c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4.25" customHeight="1" x14ac:dyDescent="0.3">
      <c r="A59" s="23">
        <v>23296</v>
      </c>
      <c r="B59" s="23" t="s">
        <v>232</v>
      </c>
      <c r="C59" s="23" t="s">
        <v>233</v>
      </c>
      <c r="D59" s="23" t="s">
        <v>106</v>
      </c>
      <c r="E59" s="23" t="s">
        <v>56</v>
      </c>
      <c r="F59" s="23" t="s">
        <v>81</v>
      </c>
      <c r="G59" s="23">
        <v>41068</v>
      </c>
      <c r="H59" s="23">
        <v>6</v>
      </c>
      <c r="I59" s="23">
        <v>37</v>
      </c>
      <c r="J59" s="23">
        <v>14.5</v>
      </c>
      <c r="K59" s="23">
        <v>536.5</v>
      </c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4.25" customHeight="1" x14ac:dyDescent="0.3">
      <c r="A60" s="23">
        <v>23352</v>
      </c>
      <c r="B60" s="23" t="s">
        <v>234</v>
      </c>
      <c r="C60" s="23" t="s">
        <v>235</v>
      </c>
      <c r="D60" s="23" t="s">
        <v>158</v>
      </c>
      <c r="E60" s="23" t="s">
        <v>159</v>
      </c>
      <c r="F60" s="23" t="s">
        <v>76</v>
      </c>
      <c r="G60" s="23">
        <v>41097</v>
      </c>
      <c r="H60" s="23">
        <v>7</v>
      </c>
      <c r="I60" s="23">
        <v>89</v>
      </c>
      <c r="J60" s="23">
        <v>6</v>
      </c>
      <c r="K60" s="23">
        <v>534</v>
      </c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4.25" customHeight="1" x14ac:dyDescent="0.3">
      <c r="A61" s="23">
        <v>23304</v>
      </c>
      <c r="B61" s="23" t="s">
        <v>236</v>
      </c>
      <c r="C61" s="23" t="s">
        <v>237</v>
      </c>
      <c r="D61" s="23" t="s">
        <v>181</v>
      </c>
      <c r="E61" s="23" t="s">
        <v>182</v>
      </c>
      <c r="F61" s="23" t="s">
        <v>81</v>
      </c>
      <c r="G61" s="23">
        <v>41061</v>
      </c>
      <c r="H61" s="23">
        <v>6</v>
      </c>
      <c r="I61" s="23">
        <v>131</v>
      </c>
      <c r="J61" s="23">
        <v>3.99</v>
      </c>
      <c r="K61" s="23">
        <v>522.69000000000005</v>
      </c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4.25" customHeight="1" x14ac:dyDescent="0.3">
      <c r="A62" s="23">
        <v>23369</v>
      </c>
      <c r="B62" s="23" t="s">
        <v>238</v>
      </c>
      <c r="C62" s="23" t="s">
        <v>239</v>
      </c>
      <c r="D62" s="23" t="s">
        <v>194</v>
      </c>
      <c r="E62" s="23" t="s">
        <v>195</v>
      </c>
      <c r="F62" s="23" t="s">
        <v>81</v>
      </c>
      <c r="G62" s="23">
        <v>41092</v>
      </c>
      <c r="H62" s="23">
        <v>7</v>
      </c>
      <c r="I62" s="23">
        <v>77</v>
      </c>
      <c r="J62" s="23">
        <v>6.5</v>
      </c>
      <c r="K62" s="23">
        <v>500.5</v>
      </c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4.25" customHeight="1" x14ac:dyDescent="0.3">
      <c r="A63" s="23">
        <v>23268</v>
      </c>
      <c r="B63" s="23" t="s">
        <v>240</v>
      </c>
      <c r="C63" s="23" t="s">
        <v>241</v>
      </c>
      <c r="D63" s="23" t="s">
        <v>158</v>
      </c>
      <c r="E63" s="23" t="s">
        <v>159</v>
      </c>
      <c r="F63" s="23" t="s">
        <v>76</v>
      </c>
      <c r="G63" s="23">
        <v>41102</v>
      </c>
      <c r="H63" s="23">
        <v>7</v>
      </c>
      <c r="I63" s="23">
        <v>82</v>
      </c>
      <c r="J63" s="23">
        <v>6</v>
      </c>
      <c r="K63" s="23">
        <v>492</v>
      </c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4.25" customHeight="1" x14ac:dyDescent="0.3">
      <c r="A64" s="23">
        <v>23315</v>
      </c>
      <c r="B64" s="23" t="s">
        <v>242</v>
      </c>
      <c r="C64" s="23" t="s">
        <v>119</v>
      </c>
      <c r="D64" s="23" t="s">
        <v>168</v>
      </c>
      <c r="E64" s="23" t="s">
        <v>60</v>
      </c>
      <c r="F64" s="23" t="s">
        <v>81</v>
      </c>
      <c r="G64" s="23">
        <v>41102</v>
      </c>
      <c r="H64" s="23">
        <v>7</v>
      </c>
      <c r="I64" s="23">
        <v>109</v>
      </c>
      <c r="J64" s="23">
        <v>4.5</v>
      </c>
      <c r="K64" s="23">
        <v>490.5</v>
      </c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4.25" customHeight="1" x14ac:dyDescent="0.3">
      <c r="A65" s="23">
        <v>23342</v>
      </c>
      <c r="B65" s="23" t="s">
        <v>243</v>
      </c>
      <c r="C65" s="23" t="s">
        <v>244</v>
      </c>
      <c r="D65" s="23" t="s">
        <v>181</v>
      </c>
      <c r="E65" s="23" t="s">
        <v>182</v>
      </c>
      <c r="F65" s="23" t="s">
        <v>76</v>
      </c>
      <c r="G65" s="23">
        <v>41088</v>
      </c>
      <c r="H65" s="23">
        <v>6</v>
      </c>
      <c r="I65" s="23">
        <v>122</v>
      </c>
      <c r="J65" s="23">
        <v>3.99</v>
      </c>
      <c r="K65" s="23">
        <v>486.78000000000003</v>
      </c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4.25" customHeight="1" x14ac:dyDescent="0.3">
      <c r="A66" s="23">
        <v>23333</v>
      </c>
      <c r="B66" s="23" t="s">
        <v>245</v>
      </c>
      <c r="C66" s="23" t="s">
        <v>172</v>
      </c>
      <c r="D66" s="23" t="s">
        <v>168</v>
      </c>
      <c r="E66" s="23" t="s">
        <v>60</v>
      </c>
      <c r="F66" s="23" t="s">
        <v>76</v>
      </c>
      <c r="G66" s="23">
        <v>41126</v>
      </c>
      <c r="H66" s="23">
        <v>8</v>
      </c>
      <c r="I66" s="23">
        <v>106</v>
      </c>
      <c r="J66" s="23">
        <v>4.5</v>
      </c>
      <c r="K66" s="23">
        <v>477</v>
      </c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4.25" customHeight="1" x14ac:dyDescent="0.3">
      <c r="A67" s="23">
        <v>23263</v>
      </c>
      <c r="B67" s="23" t="s">
        <v>246</v>
      </c>
      <c r="C67" s="23" t="s">
        <v>165</v>
      </c>
      <c r="D67" s="23" t="s">
        <v>156</v>
      </c>
      <c r="E67" s="23" t="s">
        <v>54</v>
      </c>
      <c r="F67" s="23" t="s">
        <v>76</v>
      </c>
      <c r="G67" s="23">
        <v>41096</v>
      </c>
      <c r="H67" s="23">
        <v>7</v>
      </c>
      <c r="I67" s="23">
        <v>73</v>
      </c>
      <c r="J67" s="23">
        <v>6.5</v>
      </c>
      <c r="K67" s="23">
        <v>474.5</v>
      </c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4.25" customHeight="1" x14ac:dyDescent="0.3">
      <c r="A68" s="23">
        <v>23270</v>
      </c>
      <c r="B68" s="23" t="s">
        <v>247</v>
      </c>
      <c r="C68" s="23" t="s">
        <v>248</v>
      </c>
      <c r="D68" s="23" t="s">
        <v>142</v>
      </c>
      <c r="E68" s="23" t="s">
        <v>143</v>
      </c>
      <c r="F68" s="23" t="s">
        <v>81</v>
      </c>
      <c r="G68" s="23">
        <v>41067</v>
      </c>
      <c r="H68" s="23">
        <v>6</v>
      </c>
      <c r="I68" s="23">
        <v>67</v>
      </c>
      <c r="J68" s="23">
        <v>6.99</v>
      </c>
      <c r="K68" s="23">
        <v>468.33000000000004</v>
      </c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4.25" customHeight="1" x14ac:dyDescent="0.3">
      <c r="A69" s="23">
        <v>23272</v>
      </c>
      <c r="B69" s="23" t="s">
        <v>249</v>
      </c>
      <c r="C69" s="23" t="s">
        <v>250</v>
      </c>
      <c r="D69" s="23" t="s">
        <v>156</v>
      </c>
      <c r="E69" s="23" t="s">
        <v>54</v>
      </c>
      <c r="F69" s="23" t="s">
        <v>91</v>
      </c>
      <c r="G69" s="23">
        <v>41121</v>
      </c>
      <c r="H69" s="23">
        <v>7</v>
      </c>
      <c r="I69" s="23">
        <v>71</v>
      </c>
      <c r="J69" s="23">
        <v>6.5</v>
      </c>
      <c r="K69" s="23">
        <v>461.5</v>
      </c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4.25" customHeight="1" x14ac:dyDescent="0.3">
      <c r="A70" s="23">
        <v>23274</v>
      </c>
      <c r="B70" s="23" t="s">
        <v>251</v>
      </c>
      <c r="C70" s="23" t="s">
        <v>252</v>
      </c>
      <c r="D70" s="23" t="s">
        <v>230</v>
      </c>
      <c r="E70" s="23" t="s">
        <v>231</v>
      </c>
      <c r="F70" s="23" t="s">
        <v>81</v>
      </c>
      <c r="G70" s="23">
        <v>41143</v>
      </c>
      <c r="H70" s="23">
        <v>8</v>
      </c>
      <c r="I70" s="23">
        <v>153</v>
      </c>
      <c r="J70" s="23">
        <v>3</v>
      </c>
      <c r="K70" s="23">
        <v>459</v>
      </c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4.25" customHeight="1" x14ac:dyDescent="0.3">
      <c r="A71" s="23">
        <v>23364</v>
      </c>
      <c r="B71" s="23" t="s">
        <v>253</v>
      </c>
      <c r="C71" s="23" t="s">
        <v>254</v>
      </c>
      <c r="D71" s="23" t="s">
        <v>123</v>
      </c>
      <c r="E71" s="23" t="s">
        <v>58</v>
      </c>
      <c r="F71" s="23" t="s">
        <v>76</v>
      </c>
      <c r="G71" s="23">
        <v>41093</v>
      </c>
      <c r="H71" s="23">
        <v>7</v>
      </c>
      <c r="I71" s="23">
        <v>47</v>
      </c>
      <c r="J71" s="23">
        <v>9</v>
      </c>
      <c r="K71" s="23">
        <v>423</v>
      </c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4.25" customHeight="1" x14ac:dyDescent="0.3">
      <c r="A72" s="23">
        <v>23276</v>
      </c>
      <c r="B72" s="23" t="s">
        <v>255</v>
      </c>
      <c r="C72" s="23" t="s">
        <v>256</v>
      </c>
      <c r="D72" s="23" t="s">
        <v>194</v>
      </c>
      <c r="E72" s="23" t="s">
        <v>195</v>
      </c>
      <c r="F72" s="23" t="s">
        <v>76</v>
      </c>
      <c r="G72" s="23">
        <v>41122</v>
      </c>
      <c r="H72" s="23">
        <v>8</v>
      </c>
      <c r="I72" s="23">
        <v>65</v>
      </c>
      <c r="J72" s="23">
        <v>6.5</v>
      </c>
      <c r="K72" s="23">
        <v>422.5</v>
      </c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4.25" customHeight="1" x14ac:dyDescent="0.3">
      <c r="A73" s="23">
        <v>23343</v>
      </c>
      <c r="B73" s="23" t="s">
        <v>257</v>
      </c>
      <c r="C73" s="23" t="s">
        <v>205</v>
      </c>
      <c r="D73" s="23" t="s">
        <v>120</v>
      </c>
      <c r="E73" s="23" t="s">
        <v>52</v>
      </c>
      <c r="F73" s="23" t="s">
        <v>76</v>
      </c>
      <c r="G73" s="23">
        <v>41144</v>
      </c>
      <c r="H73" s="23">
        <v>8</v>
      </c>
      <c r="I73" s="23">
        <v>42</v>
      </c>
      <c r="J73" s="23">
        <v>9.99</v>
      </c>
      <c r="K73" s="23">
        <v>419.58</v>
      </c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4.25" customHeight="1" x14ac:dyDescent="0.3">
      <c r="A74" s="23">
        <v>23344</v>
      </c>
      <c r="B74" s="23" t="s">
        <v>258</v>
      </c>
      <c r="C74" s="23" t="s">
        <v>259</v>
      </c>
      <c r="D74" s="23" t="s">
        <v>156</v>
      </c>
      <c r="E74" s="23" t="s">
        <v>54</v>
      </c>
      <c r="F74" s="23" t="s">
        <v>76</v>
      </c>
      <c r="G74" s="23">
        <v>41265</v>
      </c>
      <c r="H74" s="23">
        <v>12</v>
      </c>
      <c r="I74" s="23">
        <v>64</v>
      </c>
      <c r="J74" s="23">
        <v>6.5</v>
      </c>
      <c r="K74" s="23">
        <v>416</v>
      </c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4.25" customHeight="1" x14ac:dyDescent="0.3">
      <c r="A75" s="23">
        <v>23299</v>
      </c>
      <c r="B75" s="23" t="s">
        <v>260</v>
      </c>
      <c r="C75" s="23" t="s">
        <v>219</v>
      </c>
      <c r="D75" s="23" t="s">
        <v>181</v>
      </c>
      <c r="E75" s="23" t="s">
        <v>182</v>
      </c>
      <c r="F75" s="23" t="s">
        <v>81</v>
      </c>
      <c r="G75" s="23">
        <v>41087</v>
      </c>
      <c r="H75" s="23">
        <v>6</v>
      </c>
      <c r="I75" s="23">
        <v>104</v>
      </c>
      <c r="J75" s="23">
        <v>3.99</v>
      </c>
      <c r="K75" s="23">
        <v>414.96000000000004</v>
      </c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4.25" customHeight="1" x14ac:dyDescent="0.3">
      <c r="A76" s="23">
        <v>23310</v>
      </c>
      <c r="B76" s="23" t="s">
        <v>261</v>
      </c>
      <c r="C76" s="23" t="s">
        <v>87</v>
      </c>
      <c r="D76" s="23" t="s">
        <v>120</v>
      </c>
      <c r="E76" s="23" t="s">
        <v>52</v>
      </c>
      <c r="F76" s="23" t="s">
        <v>76</v>
      </c>
      <c r="G76" s="23">
        <v>41077</v>
      </c>
      <c r="H76" s="23">
        <v>6</v>
      </c>
      <c r="I76" s="23">
        <v>41</v>
      </c>
      <c r="J76" s="23">
        <v>9.99</v>
      </c>
      <c r="K76" s="23">
        <v>409.59000000000003</v>
      </c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4.25" customHeight="1" x14ac:dyDescent="0.3">
      <c r="A77" s="23">
        <v>23358</v>
      </c>
      <c r="B77" s="23" t="s">
        <v>262</v>
      </c>
      <c r="C77" s="23" t="s">
        <v>96</v>
      </c>
      <c r="D77" s="23" t="s">
        <v>120</v>
      </c>
      <c r="E77" s="23" t="s">
        <v>52</v>
      </c>
      <c r="F77" s="23" t="s">
        <v>81</v>
      </c>
      <c r="G77" s="23">
        <v>41071</v>
      </c>
      <c r="H77" s="23">
        <v>6</v>
      </c>
      <c r="I77" s="23">
        <v>41</v>
      </c>
      <c r="J77" s="23">
        <v>9.99</v>
      </c>
      <c r="K77" s="23">
        <v>409.59000000000003</v>
      </c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4.25" customHeight="1" x14ac:dyDescent="0.3">
      <c r="A78" s="23">
        <v>23323</v>
      </c>
      <c r="B78" s="23" t="s">
        <v>263</v>
      </c>
      <c r="C78" s="23" t="s">
        <v>264</v>
      </c>
      <c r="D78" s="23" t="s">
        <v>230</v>
      </c>
      <c r="E78" s="23" t="s">
        <v>231</v>
      </c>
      <c r="F78" s="23" t="s">
        <v>76</v>
      </c>
      <c r="G78" s="23">
        <v>41272</v>
      </c>
      <c r="H78" s="23">
        <v>12</v>
      </c>
      <c r="I78" s="23">
        <v>135</v>
      </c>
      <c r="J78" s="23">
        <v>3</v>
      </c>
      <c r="K78" s="23">
        <v>405</v>
      </c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4.25" customHeight="1" x14ac:dyDescent="0.3">
      <c r="A79" s="23">
        <v>23267</v>
      </c>
      <c r="B79" s="23" t="s">
        <v>265</v>
      </c>
      <c r="C79" s="23" t="s">
        <v>266</v>
      </c>
      <c r="D79" s="23" t="s">
        <v>230</v>
      </c>
      <c r="E79" s="23" t="s">
        <v>231</v>
      </c>
      <c r="F79" s="23" t="s">
        <v>76</v>
      </c>
      <c r="G79" s="23">
        <v>41101</v>
      </c>
      <c r="H79" s="23">
        <v>7</v>
      </c>
      <c r="I79" s="23">
        <v>129</v>
      </c>
      <c r="J79" s="23">
        <v>3</v>
      </c>
      <c r="K79" s="23">
        <v>387</v>
      </c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4.25" customHeight="1" x14ac:dyDescent="0.3">
      <c r="A80" s="23">
        <v>23340</v>
      </c>
      <c r="B80" s="23" t="s">
        <v>267</v>
      </c>
      <c r="C80" s="23" t="s">
        <v>268</v>
      </c>
      <c r="D80" s="23" t="s">
        <v>191</v>
      </c>
      <c r="E80" s="23" t="s">
        <v>192</v>
      </c>
      <c r="F80" s="23" t="s">
        <v>76</v>
      </c>
      <c r="G80" s="23">
        <v>41095</v>
      </c>
      <c r="H80" s="23">
        <v>7</v>
      </c>
      <c r="I80" s="23">
        <v>85</v>
      </c>
      <c r="J80" s="23">
        <v>4.5</v>
      </c>
      <c r="K80" s="23">
        <v>382.5</v>
      </c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4.25" customHeight="1" x14ac:dyDescent="0.3">
      <c r="A81" s="23">
        <v>23269</v>
      </c>
      <c r="B81" s="23" t="s">
        <v>269</v>
      </c>
      <c r="C81" s="23" t="s">
        <v>252</v>
      </c>
      <c r="D81" s="23" t="s">
        <v>230</v>
      </c>
      <c r="E81" s="23" t="s">
        <v>231</v>
      </c>
      <c r="F81" s="23" t="s">
        <v>76</v>
      </c>
      <c r="G81" s="23">
        <v>41063</v>
      </c>
      <c r="H81" s="23">
        <v>6</v>
      </c>
      <c r="I81" s="23">
        <v>116</v>
      </c>
      <c r="J81" s="23">
        <v>3</v>
      </c>
      <c r="K81" s="23">
        <v>348</v>
      </c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4.25" customHeight="1" x14ac:dyDescent="0.3">
      <c r="A82" s="23">
        <v>23308</v>
      </c>
      <c r="B82" s="23" t="s">
        <v>270</v>
      </c>
      <c r="C82" s="23" t="s">
        <v>271</v>
      </c>
      <c r="D82" s="23" t="s">
        <v>230</v>
      </c>
      <c r="E82" s="23" t="s">
        <v>231</v>
      </c>
      <c r="F82" s="23" t="s">
        <v>81</v>
      </c>
      <c r="G82" s="23">
        <v>41099</v>
      </c>
      <c r="H82" s="23">
        <v>7</v>
      </c>
      <c r="I82" s="23">
        <v>112</v>
      </c>
      <c r="J82" s="23">
        <v>3</v>
      </c>
      <c r="K82" s="23">
        <v>336</v>
      </c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4.25" customHeight="1" x14ac:dyDescent="0.3">
      <c r="A83" s="23">
        <v>23356</v>
      </c>
      <c r="B83" s="23" t="s">
        <v>272</v>
      </c>
      <c r="C83" s="23" t="s">
        <v>273</v>
      </c>
      <c r="D83" s="23" t="s">
        <v>181</v>
      </c>
      <c r="E83" s="23" t="s">
        <v>182</v>
      </c>
      <c r="F83" s="23" t="s">
        <v>76</v>
      </c>
      <c r="G83" s="23">
        <v>41081</v>
      </c>
      <c r="H83" s="23">
        <v>6</v>
      </c>
      <c r="I83" s="23">
        <v>80</v>
      </c>
      <c r="J83" s="23">
        <v>3.99</v>
      </c>
      <c r="K83" s="23">
        <v>319.20000000000005</v>
      </c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4.25" customHeight="1" x14ac:dyDescent="0.3">
      <c r="A84" s="23">
        <v>23318</v>
      </c>
      <c r="B84" s="23" t="s">
        <v>274</v>
      </c>
      <c r="C84" s="23" t="s">
        <v>275</v>
      </c>
      <c r="D84" s="23" t="s">
        <v>156</v>
      </c>
      <c r="E84" s="23" t="s">
        <v>54</v>
      </c>
      <c r="F84" s="23" t="s">
        <v>76</v>
      </c>
      <c r="G84" s="23">
        <v>41099</v>
      </c>
      <c r="H84" s="23">
        <v>7</v>
      </c>
      <c r="I84" s="23">
        <v>48</v>
      </c>
      <c r="J84" s="23">
        <v>6.5</v>
      </c>
      <c r="K84" s="23">
        <v>312</v>
      </c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4.25" customHeight="1" x14ac:dyDescent="0.3">
      <c r="A85" s="23">
        <v>23357</v>
      </c>
      <c r="B85" s="23" t="s">
        <v>276</v>
      </c>
      <c r="C85" s="23" t="s">
        <v>233</v>
      </c>
      <c r="D85" s="23" t="s">
        <v>158</v>
      </c>
      <c r="E85" s="23" t="s">
        <v>159</v>
      </c>
      <c r="F85" s="23" t="s">
        <v>81</v>
      </c>
      <c r="G85" s="23">
        <v>41107</v>
      </c>
      <c r="H85" s="23">
        <v>7</v>
      </c>
      <c r="I85" s="23">
        <v>50</v>
      </c>
      <c r="J85" s="23">
        <v>6</v>
      </c>
      <c r="K85" s="23">
        <v>300</v>
      </c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4.25" customHeight="1" x14ac:dyDescent="0.3">
      <c r="A86" s="23">
        <v>23377</v>
      </c>
      <c r="B86" s="23" t="s">
        <v>277</v>
      </c>
      <c r="C86" s="23" t="s">
        <v>221</v>
      </c>
      <c r="D86" s="23" t="s">
        <v>194</v>
      </c>
      <c r="E86" s="23" t="s">
        <v>195</v>
      </c>
      <c r="F86" s="23" t="s">
        <v>76</v>
      </c>
      <c r="G86" s="23">
        <v>41075</v>
      </c>
      <c r="H86" s="23">
        <v>6</v>
      </c>
      <c r="I86" s="23">
        <v>43</v>
      </c>
      <c r="J86" s="23">
        <v>6.5</v>
      </c>
      <c r="K86" s="23">
        <v>279.5</v>
      </c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4.25" customHeight="1" x14ac:dyDescent="0.3">
      <c r="A87" s="23">
        <v>23311</v>
      </c>
      <c r="B87" s="23" t="s">
        <v>278</v>
      </c>
      <c r="C87" s="23" t="s">
        <v>279</v>
      </c>
      <c r="D87" s="23" t="s">
        <v>106</v>
      </c>
      <c r="E87" s="23" t="s">
        <v>56</v>
      </c>
      <c r="F87" s="23" t="s">
        <v>81</v>
      </c>
      <c r="G87" s="23">
        <v>41072</v>
      </c>
      <c r="H87" s="23">
        <v>6</v>
      </c>
      <c r="I87" s="23">
        <v>18</v>
      </c>
      <c r="J87" s="23">
        <v>14.5</v>
      </c>
      <c r="K87" s="23">
        <v>261</v>
      </c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4.25" customHeight="1" x14ac:dyDescent="0.3">
      <c r="A88" s="23">
        <v>23379</v>
      </c>
      <c r="B88" s="23" t="s">
        <v>280</v>
      </c>
      <c r="C88" s="23" t="s">
        <v>281</v>
      </c>
      <c r="D88" s="23" t="s">
        <v>181</v>
      </c>
      <c r="E88" s="23" t="s">
        <v>182</v>
      </c>
      <c r="F88" s="23" t="s">
        <v>76</v>
      </c>
      <c r="G88" s="23">
        <v>41270</v>
      </c>
      <c r="H88" s="23">
        <v>12</v>
      </c>
      <c r="I88" s="23">
        <v>65</v>
      </c>
      <c r="J88" s="23">
        <v>3.99</v>
      </c>
      <c r="K88" s="23">
        <v>259.35000000000002</v>
      </c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4.25" customHeight="1" x14ac:dyDescent="0.3">
      <c r="A89" s="23">
        <v>23360</v>
      </c>
      <c r="B89" s="23" t="s">
        <v>282</v>
      </c>
      <c r="C89" s="23" t="s">
        <v>266</v>
      </c>
      <c r="D89" s="23" t="s">
        <v>142</v>
      </c>
      <c r="E89" s="23" t="s">
        <v>143</v>
      </c>
      <c r="F89" s="23" t="s">
        <v>76</v>
      </c>
      <c r="G89" s="23">
        <v>41073</v>
      </c>
      <c r="H89" s="23">
        <v>6</v>
      </c>
      <c r="I89" s="23">
        <v>37</v>
      </c>
      <c r="J89" s="23">
        <v>6.99</v>
      </c>
      <c r="K89" s="23">
        <v>258.63</v>
      </c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4.25" customHeight="1" x14ac:dyDescent="0.3">
      <c r="A90" s="23">
        <v>23339</v>
      </c>
      <c r="B90" s="23" t="s">
        <v>283</v>
      </c>
      <c r="C90" s="23" t="s">
        <v>284</v>
      </c>
      <c r="D90" s="23" t="s">
        <v>158</v>
      </c>
      <c r="E90" s="23" t="s">
        <v>159</v>
      </c>
      <c r="F90" s="23" t="s">
        <v>76</v>
      </c>
      <c r="G90" s="23">
        <v>41101</v>
      </c>
      <c r="H90" s="23">
        <v>7</v>
      </c>
      <c r="I90" s="23">
        <v>41</v>
      </c>
      <c r="J90" s="23">
        <v>6</v>
      </c>
      <c r="K90" s="23">
        <v>246</v>
      </c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4.25" customHeight="1" x14ac:dyDescent="0.3">
      <c r="A91" s="23">
        <v>23341</v>
      </c>
      <c r="B91" s="23" t="s">
        <v>285</v>
      </c>
      <c r="C91" s="23" t="s">
        <v>286</v>
      </c>
      <c r="D91" s="23" t="s">
        <v>230</v>
      </c>
      <c r="E91" s="23" t="s">
        <v>231</v>
      </c>
      <c r="F91" s="23" t="s">
        <v>81</v>
      </c>
      <c r="G91" s="23">
        <v>41026</v>
      </c>
      <c r="H91" s="23">
        <v>4</v>
      </c>
      <c r="I91" s="23">
        <v>77</v>
      </c>
      <c r="J91" s="23">
        <v>3</v>
      </c>
      <c r="K91" s="23">
        <v>231</v>
      </c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4.25" customHeight="1" x14ac:dyDescent="0.3">
      <c r="A92" s="23">
        <v>23374</v>
      </c>
      <c r="B92" s="23" t="s">
        <v>287</v>
      </c>
      <c r="C92" s="23" t="s">
        <v>288</v>
      </c>
      <c r="D92" s="23" t="s">
        <v>181</v>
      </c>
      <c r="E92" s="23" t="s">
        <v>182</v>
      </c>
      <c r="F92" s="23" t="s">
        <v>76</v>
      </c>
      <c r="G92" s="23">
        <v>41257</v>
      </c>
      <c r="H92" s="23">
        <v>12</v>
      </c>
      <c r="I92" s="23">
        <v>57</v>
      </c>
      <c r="J92" s="23">
        <v>3.99</v>
      </c>
      <c r="K92" s="23">
        <v>227.43</v>
      </c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4.25" customHeight="1" x14ac:dyDescent="0.3">
      <c r="A93" s="23">
        <v>23273</v>
      </c>
      <c r="B93" s="23" t="s">
        <v>289</v>
      </c>
      <c r="C93" s="23" t="s">
        <v>290</v>
      </c>
      <c r="D93" s="23" t="s">
        <v>120</v>
      </c>
      <c r="E93" s="23" t="s">
        <v>52</v>
      </c>
      <c r="F93" s="23" t="s">
        <v>76</v>
      </c>
      <c r="G93" s="23">
        <v>41256</v>
      </c>
      <c r="H93" s="23">
        <v>12</v>
      </c>
      <c r="I93" s="23">
        <v>22</v>
      </c>
      <c r="J93" s="23">
        <v>9.99</v>
      </c>
      <c r="K93" s="23">
        <v>219.78</v>
      </c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4.25" customHeight="1" x14ac:dyDescent="0.3">
      <c r="A94" s="23">
        <v>23280</v>
      </c>
      <c r="B94" s="23" t="s">
        <v>291</v>
      </c>
      <c r="C94" s="23" t="s">
        <v>119</v>
      </c>
      <c r="D94" s="23" t="s">
        <v>142</v>
      </c>
      <c r="E94" s="23" t="s">
        <v>143</v>
      </c>
      <c r="F94" s="23" t="s">
        <v>76</v>
      </c>
      <c r="G94" s="23">
        <v>41002</v>
      </c>
      <c r="H94" s="23">
        <v>4</v>
      </c>
      <c r="I94" s="23">
        <v>30</v>
      </c>
      <c r="J94" s="23">
        <v>6.99</v>
      </c>
      <c r="K94" s="23">
        <v>209.70000000000002</v>
      </c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4.25" customHeight="1" x14ac:dyDescent="0.3">
      <c r="A95" s="23">
        <v>23370</v>
      </c>
      <c r="B95" s="23" t="s">
        <v>292</v>
      </c>
      <c r="C95" s="23" t="s">
        <v>84</v>
      </c>
      <c r="D95" s="23" t="s">
        <v>230</v>
      </c>
      <c r="E95" s="23" t="s">
        <v>231</v>
      </c>
      <c r="F95" s="23" t="s">
        <v>81</v>
      </c>
      <c r="G95" s="23">
        <v>41028</v>
      </c>
      <c r="H95" s="23">
        <v>4</v>
      </c>
      <c r="I95" s="23">
        <v>63</v>
      </c>
      <c r="J95" s="23">
        <v>3</v>
      </c>
      <c r="K95" s="23">
        <v>189</v>
      </c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4.25" customHeight="1" x14ac:dyDescent="0.3">
      <c r="A96" s="23">
        <v>23372</v>
      </c>
      <c r="B96" s="23" t="s">
        <v>293</v>
      </c>
      <c r="C96" s="23" t="s">
        <v>294</v>
      </c>
      <c r="D96" s="23" t="s">
        <v>194</v>
      </c>
      <c r="E96" s="23" t="s">
        <v>195</v>
      </c>
      <c r="F96" s="23" t="s">
        <v>76</v>
      </c>
      <c r="G96" s="23">
        <v>41255</v>
      </c>
      <c r="H96" s="23">
        <v>12</v>
      </c>
      <c r="I96" s="23">
        <v>22</v>
      </c>
      <c r="J96" s="23">
        <v>6.5</v>
      </c>
      <c r="K96" s="23">
        <v>143</v>
      </c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4.25" customHeight="1" x14ac:dyDescent="0.3">
      <c r="A97" s="23">
        <v>23265</v>
      </c>
      <c r="B97" s="23" t="s">
        <v>295</v>
      </c>
      <c r="C97" s="23" t="s">
        <v>296</v>
      </c>
      <c r="D97" s="23" t="s">
        <v>120</v>
      </c>
      <c r="E97" s="23" t="s">
        <v>52</v>
      </c>
      <c r="F97" s="23" t="s">
        <v>81</v>
      </c>
      <c r="G97" s="23">
        <v>41248</v>
      </c>
      <c r="H97" s="23">
        <v>12</v>
      </c>
      <c r="I97" s="23">
        <v>14</v>
      </c>
      <c r="J97" s="23">
        <v>9.99</v>
      </c>
      <c r="K97" s="23">
        <v>139.86000000000001</v>
      </c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4.25" customHeight="1" x14ac:dyDescent="0.3">
      <c r="A98" s="23">
        <v>23346</v>
      </c>
      <c r="B98" s="23" t="s">
        <v>297</v>
      </c>
      <c r="C98" s="23" t="s">
        <v>213</v>
      </c>
      <c r="D98" s="23" t="s">
        <v>120</v>
      </c>
      <c r="E98" s="23" t="s">
        <v>52</v>
      </c>
      <c r="F98" s="23" t="s">
        <v>76</v>
      </c>
      <c r="G98" s="23">
        <v>41119</v>
      </c>
      <c r="H98" s="23">
        <v>7</v>
      </c>
      <c r="I98" s="23">
        <v>13</v>
      </c>
      <c r="J98" s="23">
        <v>9.99</v>
      </c>
      <c r="K98" s="23">
        <v>129.87</v>
      </c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4.25" customHeight="1" x14ac:dyDescent="0.3">
      <c r="A99" s="23">
        <v>23312</v>
      </c>
      <c r="B99" s="23" t="s">
        <v>298</v>
      </c>
      <c r="C99" s="23" t="s">
        <v>299</v>
      </c>
      <c r="D99" s="23" t="s">
        <v>181</v>
      </c>
      <c r="E99" s="23" t="s">
        <v>182</v>
      </c>
      <c r="F99" s="23" t="s">
        <v>76</v>
      </c>
      <c r="G99" s="23">
        <v>41096</v>
      </c>
      <c r="H99" s="23">
        <v>7</v>
      </c>
      <c r="I99" s="23">
        <v>28</v>
      </c>
      <c r="J99" s="23">
        <v>3.99</v>
      </c>
      <c r="K99" s="23">
        <v>111.72</v>
      </c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4.25" customHeight="1" x14ac:dyDescent="0.3">
      <c r="A100" s="23">
        <v>23355</v>
      </c>
      <c r="B100" s="23" t="s">
        <v>300</v>
      </c>
      <c r="C100" s="23" t="s">
        <v>209</v>
      </c>
      <c r="D100" s="23" t="s">
        <v>168</v>
      </c>
      <c r="E100" s="23" t="s">
        <v>60</v>
      </c>
      <c r="F100" s="23" t="s">
        <v>76</v>
      </c>
      <c r="G100" s="23">
        <v>41026</v>
      </c>
      <c r="H100" s="23">
        <v>4</v>
      </c>
      <c r="I100" s="23">
        <v>16</v>
      </c>
      <c r="J100" s="23">
        <v>4.5</v>
      </c>
      <c r="K100" s="23">
        <v>72</v>
      </c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4.25" customHeight="1" x14ac:dyDescent="0.3">
      <c r="A101" s="23">
        <v>23322</v>
      </c>
      <c r="B101" s="23" t="s">
        <v>301</v>
      </c>
      <c r="C101" s="23" t="s">
        <v>170</v>
      </c>
      <c r="D101" s="23" t="s">
        <v>230</v>
      </c>
      <c r="E101" s="23" t="s">
        <v>231</v>
      </c>
      <c r="F101" s="23" t="s">
        <v>81</v>
      </c>
      <c r="G101" s="23">
        <v>41009</v>
      </c>
      <c r="H101" s="23">
        <v>4</v>
      </c>
      <c r="I101" s="23">
        <v>20</v>
      </c>
      <c r="J101" s="23">
        <v>3</v>
      </c>
      <c r="K101" s="23">
        <v>60</v>
      </c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4.25" customHeight="1" x14ac:dyDescent="0.3">
      <c r="A102" s="23">
        <v>23298</v>
      </c>
      <c r="B102" s="23" t="s">
        <v>302</v>
      </c>
      <c r="C102" s="23" t="s">
        <v>303</v>
      </c>
      <c r="D102" s="23" t="s">
        <v>168</v>
      </c>
      <c r="E102" s="23" t="s">
        <v>60</v>
      </c>
      <c r="F102" s="23" t="s">
        <v>91</v>
      </c>
      <c r="G102" s="23">
        <v>41118</v>
      </c>
      <c r="H102" s="23">
        <v>7</v>
      </c>
      <c r="I102" s="23">
        <v>12</v>
      </c>
      <c r="J102" s="23">
        <v>4.5</v>
      </c>
      <c r="K102" s="23">
        <v>54</v>
      </c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4.25" customHeight="1" x14ac:dyDescent="0.3">
      <c r="A103" s="23">
        <v>23367</v>
      </c>
      <c r="B103" s="23" t="s">
        <v>304</v>
      </c>
      <c r="C103" s="23" t="s">
        <v>305</v>
      </c>
      <c r="D103" s="23" t="s">
        <v>168</v>
      </c>
      <c r="E103" s="23" t="s">
        <v>60</v>
      </c>
      <c r="F103" s="23" t="s">
        <v>81</v>
      </c>
      <c r="G103" s="23">
        <v>41023</v>
      </c>
      <c r="H103" s="23">
        <v>4</v>
      </c>
      <c r="I103" s="23">
        <v>10</v>
      </c>
      <c r="J103" s="23">
        <v>4.5</v>
      </c>
      <c r="K103" s="23">
        <v>45</v>
      </c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4.25" customHeight="1" x14ac:dyDescent="0.3">
      <c r="A104" s="23">
        <v>23334</v>
      </c>
      <c r="B104" s="23" t="s">
        <v>306</v>
      </c>
      <c r="C104" s="23" t="s">
        <v>201</v>
      </c>
      <c r="D104" s="23" t="s">
        <v>230</v>
      </c>
      <c r="E104" s="23" t="s">
        <v>231</v>
      </c>
      <c r="F104" s="23" t="s">
        <v>76</v>
      </c>
      <c r="G104" s="23">
        <v>41260</v>
      </c>
      <c r="H104" s="23">
        <v>12</v>
      </c>
      <c r="I104" s="23">
        <v>14</v>
      </c>
      <c r="J104" s="23">
        <v>3</v>
      </c>
      <c r="K104" s="23">
        <v>42</v>
      </c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4.25" customHeight="1" x14ac:dyDescent="0.3">
      <c r="A105" s="23">
        <v>23285</v>
      </c>
      <c r="B105" s="23" t="s">
        <v>307</v>
      </c>
      <c r="C105" s="23" t="s">
        <v>221</v>
      </c>
      <c r="D105" s="23" t="s">
        <v>191</v>
      </c>
      <c r="E105" s="23" t="s">
        <v>192</v>
      </c>
      <c r="F105" s="23" t="s">
        <v>81</v>
      </c>
      <c r="G105" s="23">
        <v>41114</v>
      </c>
      <c r="H105" s="23">
        <v>7</v>
      </c>
      <c r="I105" s="23">
        <v>9</v>
      </c>
      <c r="J105" s="23">
        <v>4.5</v>
      </c>
      <c r="K105" s="23">
        <v>40.5</v>
      </c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4.25" customHeight="1" x14ac:dyDescent="0.3">
      <c r="A106" s="23">
        <v>23375</v>
      </c>
      <c r="B106" s="23" t="s">
        <v>308</v>
      </c>
      <c r="C106" s="23" t="s">
        <v>209</v>
      </c>
      <c r="D106" s="23" t="s">
        <v>142</v>
      </c>
      <c r="E106" s="23" t="s">
        <v>143</v>
      </c>
      <c r="F106" s="23" t="s">
        <v>81</v>
      </c>
      <c r="G106" s="23">
        <v>41029</v>
      </c>
      <c r="H106" s="23">
        <v>4</v>
      </c>
      <c r="I106" s="23">
        <v>5</v>
      </c>
      <c r="J106" s="23">
        <v>6.99</v>
      </c>
      <c r="K106" s="23">
        <v>34.950000000000003</v>
      </c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4.25" customHeight="1" x14ac:dyDescent="0.3">
      <c r="A107" s="23">
        <v>23336</v>
      </c>
      <c r="B107" s="23" t="s">
        <v>309</v>
      </c>
      <c r="C107" s="23" t="s">
        <v>310</v>
      </c>
      <c r="D107" s="23" t="s">
        <v>191</v>
      </c>
      <c r="E107" s="23" t="s">
        <v>192</v>
      </c>
      <c r="F107" s="23" t="s">
        <v>81</v>
      </c>
      <c r="G107" s="23">
        <v>41091</v>
      </c>
      <c r="H107" s="23">
        <v>7</v>
      </c>
      <c r="I107" s="23">
        <v>7</v>
      </c>
      <c r="J107" s="23">
        <v>4.5</v>
      </c>
      <c r="K107" s="23">
        <v>31.5</v>
      </c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4.25" customHeight="1" x14ac:dyDescent="0.3">
      <c r="A108" s="23">
        <v>23279</v>
      </c>
      <c r="B108" s="23" t="s">
        <v>311</v>
      </c>
      <c r="C108" s="23" t="s">
        <v>284</v>
      </c>
      <c r="D108" s="23" t="s">
        <v>230</v>
      </c>
      <c r="E108" s="23" t="s">
        <v>231</v>
      </c>
      <c r="F108" s="23" t="s">
        <v>76</v>
      </c>
      <c r="G108" s="23">
        <v>41020</v>
      </c>
      <c r="H108" s="23">
        <v>4</v>
      </c>
      <c r="I108" s="23">
        <v>10</v>
      </c>
      <c r="J108" s="23">
        <v>3</v>
      </c>
      <c r="K108" s="23">
        <v>30</v>
      </c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4.25" customHeight="1" x14ac:dyDescent="0.3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4.25" customHeight="1" x14ac:dyDescent="0.3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4.25" customHeight="1" x14ac:dyDescent="0.3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4.25" customHeight="1" x14ac:dyDescent="0.3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4.25" customHeight="1" x14ac:dyDescent="0.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4.25" customHeight="1" x14ac:dyDescent="0.3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4.25" customHeight="1" x14ac:dyDescent="0.3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4.25" customHeight="1" x14ac:dyDescent="0.3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4.25" customHeight="1" x14ac:dyDescent="0.3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4.25" customHeight="1" x14ac:dyDescent="0.3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4.25" customHeight="1" x14ac:dyDescent="0.3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4.25" customHeight="1" x14ac:dyDescent="0.3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4.25" customHeight="1" x14ac:dyDescent="0.3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4.25" customHeight="1" x14ac:dyDescent="0.3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4.25" customHeight="1" x14ac:dyDescent="0.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4.25" customHeight="1" x14ac:dyDescent="0.3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4.25" customHeight="1" x14ac:dyDescent="0.3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4.25" customHeight="1" x14ac:dyDescent="0.3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4.25" customHeight="1" x14ac:dyDescent="0.3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4.25" customHeight="1" x14ac:dyDescent="0.3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4.25" customHeight="1" x14ac:dyDescent="0.3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4.25" customHeight="1" x14ac:dyDescent="0.3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4.25" customHeight="1" x14ac:dyDescent="0.3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4.25" customHeight="1" x14ac:dyDescent="0.3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4.25" customHeight="1" x14ac:dyDescent="0.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4.25" customHeight="1" x14ac:dyDescent="0.3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4.25" customHeight="1" x14ac:dyDescent="0.3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4.25" customHeight="1" x14ac:dyDescent="0.3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4.25" customHeight="1" x14ac:dyDescent="0.3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4.25" customHeight="1" x14ac:dyDescent="0.3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4.25" customHeight="1" x14ac:dyDescent="0.3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4.25" customHeight="1" x14ac:dyDescent="0.3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4.25" customHeight="1" x14ac:dyDescent="0.3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4.25" customHeight="1" x14ac:dyDescent="0.3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4.25" customHeight="1" x14ac:dyDescent="0.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4.25" customHeight="1" x14ac:dyDescent="0.3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4.25" customHeight="1" x14ac:dyDescent="0.3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4.25" customHeight="1" x14ac:dyDescent="0.3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4.25" customHeight="1" x14ac:dyDescent="0.3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4.25" customHeight="1" x14ac:dyDescent="0.3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4.25" customHeight="1" x14ac:dyDescent="0.3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4.25" customHeight="1" x14ac:dyDescent="0.3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4.25" customHeight="1" x14ac:dyDescent="0.3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4.25" customHeight="1" x14ac:dyDescent="0.3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4.25" customHeight="1" x14ac:dyDescent="0.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4.25" customHeight="1" x14ac:dyDescent="0.3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4.25" customHeight="1" x14ac:dyDescent="0.3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4.25" customHeight="1" x14ac:dyDescent="0.3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4.25" customHeight="1" x14ac:dyDescent="0.3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4.25" customHeight="1" x14ac:dyDescent="0.3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4.25" customHeight="1" x14ac:dyDescent="0.3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4.25" customHeight="1" x14ac:dyDescent="0.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4.25" customHeight="1" x14ac:dyDescent="0.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4.25" customHeight="1" x14ac:dyDescent="0.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4.25" customHeight="1" x14ac:dyDescent="0.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4.25" customHeight="1" x14ac:dyDescent="0.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4.25" customHeight="1" x14ac:dyDescent="0.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4.25" customHeight="1" x14ac:dyDescent="0.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4.25" customHeight="1" x14ac:dyDescent="0.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4.25" customHeight="1" x14ac:dyDescent="0.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4.25" customHeight="1" x14ac:dyDescent="0.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4.25" customHeight="1" x14ac:dyDescent="0.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4.25" customHeight="1" x14ac:dyDescent="0.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4.25" customHeight="1" x14ac:dyDescent="0.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4.25" customHeight="1" x14ac:dyDescent="0.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4.25" customHeight="1" x14ac:dyDescent="0.3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4.25" customHeight="1" x14ac:dyDescent="0.3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4.25" customHeight="1" x14ac:dyDescent="0.3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4.25" customHeight="1" x14ac:dyDescent="0.3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4.25" customHeight="1" x14ac:dyDescent="0.3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4.25" customHeight="1" x14ac:dyDescent="0.3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4.25" customHeight="1" x14ac:dyDescent="0.3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4.25" customHeight="1" x14ac:dyDescent="0.3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4.25" customHeight="1" x14ac:dyDescent="0.3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4.25" customHeight="1" x14ac:dyDescent="0.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4.25" customHeight="1" x14ac:dyDescent="0.3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4.25" customHeight="1" x14ac:dyDescent="0.3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4.25" customHeight="1" x14ac:dyDescent="0.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4.25" customHeight="1" x14ac:dyDescent="0.3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4.25" customHeight="1" x14ac:dyDescent="0.3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4.25" customHeight="1" x14ac:dyDescent="0.3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4.25" customHeight="1" x14ac:dyDescent="0.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4.25" customHeight="1" x14ac:dyDescent="0.3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4.25" customHeight="1" x14ac:dyDescent="0.3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4.25" customHeight="1" x14ac:dyDescent="0.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4.25" customHeight="1" x14ac:dyDescent="0.3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4.25" customHeight="1" x14ac:dyDescent="0.3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4.25" customHeight="1" x14ac:dyDescent="0.3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4.25" customHeight="1" x14ac:dyDescent="0.3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4.25" customHeight="1" x14ac:dyDescent="0.3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4.25" customHeight="1" x14ac:dyDescent="0.3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4.25" customHeight="1" x14ac:dyDescent="0.3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4.25" customHeight="1" x14ac:dyDescent="0.3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4.25" customHeight="1" x14ac:dyDescent="0.3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4.25" customHeight="1" x14ac:dyDescent="0.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4.25" customHeight="1" x14ac:dyDescent="0.3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4.25" customHeight="1" x14ac:dyDescent="0.3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4.25" customHeight="1" x14ac:dyDescent="0.3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4.25" customHeight="1" x14ac:dyDescent="0.3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4.25" customHeight="1" x14ac:dyDescent="0.3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4.25" customHeight="1" x14ac:dyDescent="0.3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4.25" customHeight="1" x14ac:dyDescent="0.3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4.25" customHeight="1" x14ac:dyDescent="0.3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4.25" customHeight="1" x14ac:dyDescent="0.3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4.25" customHeight="1" x14ac:dyDescent="0.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4.25" customHeight="1" x14ac:dyDescent="0.3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4.25" customHeight="1" x14ac:dyDescent="0.3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4.25" customHeight="1" x14ac:dyDescent="0.3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4.25" customHeight="1" x14ac:dyDescent="0.3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4.25" customHeight="1" x14ac:dyDescent="0.3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4.25" customHeight="1" x14ac:dyDescent="0.3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4.25" customHeight="1" x14ac:dyDescent="0.3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4.25" customHeight="1" x14ac:dyDescent="0.3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4.25" customHeight="1" x14ac:dyDescent="0.3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4.25" customHeight="1" x14ac:dyDescent="0.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4.25" customHeight="1" x14ac:dyDescent="0.3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4.25" customHeight="1" x14ac:dyDescent="0.3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4.25" customHeight="1" x14ac:dyDescent="0.3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4.25" customHeight="1" x14ac:dyDescent="0.3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4.25" customHeight="1" x14ac:dyDescent="0.3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4.25" customHeight="1" x14ac:dyDescent="0.3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4.25" customHeight="1" x14ac:dyDescent="0.3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4.25" customHeight="1" x14ac:dyDescent="0.3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4.25" customHeight="1" x14ac:dyDescent="0.3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4.25" customHeight="1" x14ac:dyDescent="0.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4.25" customHeight="1" x14ac:dyDescent="0.3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4.25" customHeight="1" x14ac:dyDescent="0.3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4.25" customHeight="1" x14ac:dyDescent="0.3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4.25" customHeight="1" x14ac:dyDescent="0.3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4.25" customHeight="1" x14ac:dyDescent="0.3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4.25" customHeight="1" x14ac:dyDescent="0.3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4.25" customHeight="1" x14ac:dyDescent="0.3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4.25" customHeight="1" x14ac:dyDescent="0.3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4.25" customHeight="1" x14ac:dyDescent="0.3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4.25" customHeight="1" x14ac:dyDescent="0.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4.25" customHeight="1" x14ac:dyDescent="0.3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4.25" customHeight="1" x14ac:dyDescent="0.3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4.25" customHeight="1" x14ac:dyDescent="0.3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4.25" customHeight="1" x14ac:dyDescent="0.3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4.25" customHeight="1" x14ac:dyDescent="0.3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4.25" customHeight="1" x14ac:dyDescent="0.3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4.25" customHeight="1" x14ac:dyDescent="0.3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4.25" customHeight="1" x14ac:dyDescent="0.3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4.25" customHeight="1" x14ac:dyDescent="0.3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4.25" customHeight="1" x14ac:dyDescent="0.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4.25" customHeight="1" x14ac:dyDescent="0.3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4.25" customHeight="1" x14ac:dyDescent="0.3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4.25" customHeight="1" x14ac:dyDescent="0.3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4.25" customHeight="1" x14ac:dyDescent="0.3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4.25" customHeight="1" x14ac:dyDescent="0.3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4.25" customHeight="1" x14ac:dyDescent="0.3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4.25" customHeight="1" x14ac:dyDescent="0.3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4.25" customHeight="1" x14ac:dyDescent="0.3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4.25" customHeight="1" x14ac:dyDescent="0.3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4.25" customHeight="1" x14ac:dyDescent="0.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4.25" customHeight="1" x14ac:dyDescent="0.3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4.25" customHeight="1" x14ac:dyDescent="0.3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4.25" customHeight="1" x14ac:dyDescent="0.3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4.25" customHeight="1" x14ac:dyDescent="0.3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4.25" customHeight="1" x14ac:dyDescent="0.3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4.25" customHeight="1" x14ac:dyDescent="0.3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4.25" customHeight="1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4.25" customHeight="1" x14ac:dyDescent="0.3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4.25" customHeight="1" x14ac:dyDescent="0.3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4.25" customHeight="1" x14ac:dyDescent="0.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4.25" customHeight="1" x14ac:dyDescent="0.3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4.25" customHeight="1" x14ac:dyDescent="0.3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4.25" customHeight="1" x14ac:dyDescent="0.3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4.25" customHeight="1" x14ac:dyDescent="0.3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4.25" customHeight="1" x14ac:dyDescent="0.3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4.25" customHeight="1" x14ac:dyDescent="0.3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4.25" customHeight="1" x14ac:dyDescent="0.3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4.25" customHeight="1" x14ac:dyDescent="0.3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4.25" customHeight="1" x14ac:dyDescent="0.3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4.25" customHeight="1" x14ac:dyDescent="0.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4.25" customHeight="1" x14ac:dyDescent="0.3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4.25" customHeight="1" x14ac:dyDescent="0.3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4.25" customHeight="1" x14ac:dyDescent="0.3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4.25" customHeight="1" x14ac:dyDescent="0.3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4.25" customHeight="1" x14ac:dyDescent="0.3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4.25" customHeight="1" x14ac:dyDescent="0.3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4.25" customHeight="1" x14ac:dyDescent="0.3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4.25" customHeight="1" x14ac:dyDescent="0.3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4.25" customHeight="1" x14ac:dyDescent="0.3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4.25" customHeight="1" x14ac:dyDescent="0.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4.25" customHeight="1" x14ac:dyDescent="0.3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4.25" customHeight="1" x14ac:dyDescent="0.3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4.25" customHeight="1" x14ac:dyDescent="0.3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4.25" customHeight="1" x14ac:dyDescent="0.3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4.25" customHeight="1" x14ac:dyDescent="0.3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4.25" customHeight="1" x14ac:dyDescent="0.3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4.25" customHeight="1" x14ac:dyDescent="0.3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4.25" customHeight="1" x14ac:dyDescent="0.3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4.25" customHeight="1" x14ac:dyDescent="0.3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4.25" customHeight="1" x14ac:dyDescent="0.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4.25" customHeight="1" x14ac:dyDescent="0.3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4.25" customHeight="1" x14ac:dyDescent="0.3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4.25" customHeight="1" x14ac:dyDescent="0.3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4.25" customHeight="1" x14ac:dyDescent="0.3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4.25" customHeight="1" x14ac:dyDescent="0.3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4.25" customHeight="1" x14ac:dyDescent="0.3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4.25" customHeight="1" x14ac:dyDescent="0.3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4.25" customHeight="1" x14ac:dyDescent="0.3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4.25" customHeight="1" x14ac:dyDescent="0.3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4.25" customHeight="1" x14ac:dyDescent="0.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4.25" customHeight="1" x14ac:dyDescent="0.3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4.25" customHeight="1" x14ac:dyDescent="0.3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4.25" customHeight="1" x14ac:dyDescent="0.3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4.25" customHeight="1" x14ac:dyDescent="0.3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4.25" customHeight="1" x14ac:dyDescent="0.3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4.25" customHeight="1" x14ac:dyDescent="0.3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4.25" customHeight="1" x14ac:dyDescent="0.3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4.25" customHeight="1" x14ac:dyDescent="0.3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4.25" customHeight="1" x14ac:dyDescent="0.3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4.25" customHeight="1" x14ac:dyDescent="0.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4.25" customHeight="1" x14ac:dyDescent="0.3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4.25" customHeight="1" x14ac:dyDescent="0.3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4.25" customHeight="1" x14ac:dyDescent="0.3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4.25" customHeight="1" x14ac:dyDescent="0.3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4.25" customHeight="1" x14ac:dyDescent="0.3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4.25" customHeight="1" x14ac:dyDescent="0.3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4.25" customHeight="1" x14ac:dyDescent="0.3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4.25" customHeight="1" x14ac:dyDescent="0.3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4.25" customHeight="1" x14ac:dyDescent="0.3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4.25" customHeight="1" x14ac:dyDescent="0.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4.25" customHeight="1" x14ac:dyDescent="0.3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4.25" customHeight="1" x14ac:dyDescent="0.3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4.25" customHeight="1" x14ac:dyDescent="0.3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4.25" customHeight="1" x14ac:dyDescent="0.3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4.25" customHeight="1" x14ac:dyDescent="0.3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4.25" customHeight="1" x14ac:dyDescent="0.3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4.25" customHeight="1" x14ac:dyDescent="0.3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4.25" customHeight="1" x14ac:dyDescent="0.3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4.25" customHeight="1" x14ac:dyDescent="0.3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4.25" customHeight="1" x14ac:dyDescent="0.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4.25" customHeight="1" x14ac:dyDescent="0.3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4.25" customHeight="1" x14ac:dyDescent="0.3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4.25" customHeight="1" x14ac:dyDescent="0.3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4.25" customHeight="1" x14ac:dyDescent="0.3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4.25" customHeight="1" x14ac:dyDescent="0.3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4.25" customHeight="1" x14ac:dyDescent="0.3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4.25" customHeight="1" x14ac:dyDescent="0.3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4.25" customHeight="1" x14ac:dyDescent="0.3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4.25" customHeight="1" x14ac:dyDescent="0.3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4.25" customHeight="1" x14ac:dyDescent="0.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4.25" customHeight="1" x14ac:dyDescent="0.3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4.25" customHeight="1" x14ac:dyDescent="0.3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4.25" customHeight="1" x14ac:dyDescent="0.3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4.25" customHeight="1" x14ac:dyDescent="0.3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4.25" customHeight="1" x14ac:dyDescent="0.3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4.25" customHeight="1" x14ac:dyDescent="0.3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4.25" customHeight="1" x14ac:dyDescent="0.3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4.25" customHeight="1" x14ac:dyDescent="0.3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4.25" customHeight="1" x14ac:dyDescent="0.3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4.25" customHeight="1" x14ac:dyDescent="0.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4.25" customHeight="1" x14ac:dyDescent="0.3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4.25" customHeight="1" x14ac:dyDescent="0.3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4.25" customHeight="1" x14ac:dyDescent="0.3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4.25" customHeight="1" x14ac:dyDescent="0.3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4.25" customHeight="1" x14ac:dyDescent="0.3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4.25" customHeight="1" x14ac:dyDescent="0.3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4.25" customHeight="1" x14ac:dyDescent="0.3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4.25" customHeight="1" x14ac:dyDescent="0.3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4.25" customHeight="1" x14ac:dyDescent="0.3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4.25" customHeight="1" x14ac:dyDescent="0.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4.25" customHeight="1" x14ac:dyDescent="0.3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4.25" customHeight="1" x14ac:dyDescent="0.3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4.25" customHeight="1" x14ac:dyDescent="0.3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4.25" customHeight="1" x14ac:dyDescent="0.3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4.25" customHeight="1" x14ac:dyDescent="0.3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4.25" customHeight="1" x14ac:dyDescent="0.3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4.25" customHeight="1" x14ac:dyDescent="0.3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4.25" customHeight="1" x14ac:dyDescent="0.3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4.25" customHeight="1" x14ac:dyDescent="0.3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4.25" customHeight="1" x14ac:dyDescent="0.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4.25" customHeight="1" x14ac:dyDescent="0.3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4.25" customHeight="1" x14ac:dyDescent="0.3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4.25" customHeight="1" x14ac:dyDescent="0.3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4.25" customHeight="1" x14ac:dyDescent="0.3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4.25" customHeight="1" x14ac:dyDescent="0.3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4.25" customHeight="1" x14ac:dyDescent="0.3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4.25" customHeight="1" x14ac:dyDescent="0.3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4.25" customHeight="1" x14ac:dyDescent="0.3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4.25" customHeight="1" x14ac:dyDescent="0.3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4.25" customHeight="1" x14ac:dyDescent="0.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4.25" customHeight="1" x14ac:dyDescent="0.3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4.25" customHeight="1" x14ac:dyDescent="0.3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4.25" customHeight="1" x14ac:dyDescent="0.3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4.25" customHeight="1" x14ac:dyDescent="0.3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4.25" customHeight="1" x14ac:dyDescent="0.3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4.25" customHeight="1" x14ac:dyDescent="0.3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4.25" customHeight="1" x14ac:dyDescent="0.3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4.25" customHeight="1" x14ac:dyDescent="0.3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4.25" customHeight="1" x14ac:dyDescent="0.3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4.25" customHeight="1" x14ac:dyDescent="0.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4.25" customHeight="1" x14ac:dyDescent="0.3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4.25" customHeight="1" x14ac:dyDescent="0.3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4.25" customHeight="1" x14ac:dyDescent="0.3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4.25" customHeight="1" x14ac:dyDescent="0.3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4.25" customHeight="1" x14ac:dyDescent="0.3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4.25" customHeight="1" x14ac:dyDescent="0.3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4.25" customHeight="1" x14ac:dyDescent="0.3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4.25" customHeight="1" x14ac:dyDescent="0.3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4.25" customHeight="1" x14ac:dyDescent="0.3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4.25" customHeight="1" x14ac:dyDescent="0.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4.25" customHeight="1" x14ac:dyDescent="0.3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4.25" customHeight="1" x14ac:dyDescent="0.3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4.25" customHeight="1" x14ac:dyDescent="0.3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4.25" customHeight="1" x14ac:dyDescent="0.3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4.25" customHeight="1" x14ac:dyDescent="0.3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4.25" customHeight="1" x14ac:dyDescent="0.3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4.25" customHeight="1" x14ac:dyDescent="0.3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4.25" customHeight="1" x14ac:dyDescent="0.3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4.25" customHeight="1" x14ac:dyDescent="0.3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4.25" customHeight="1" x14ac:dyDescent="0.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4.25" customHeight="1" x14ac:dyDescent="0.3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4.25" customHeight="1" x14ac:dyDescent="0.3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4.25" customHeight="1" x14ac:dyDescent="0.3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4.25" customHeight="1" x14ac:dyDescent="0.3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4.25" customHeight="1" x14ac:dyDescent="0.3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4.25" customHeight="1" x14ac:dyDescent="0.3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4.25" customHeight="1" x14ac:dyDescent="0.3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4.25" customHeight="1" x14ac:dyDescent="0.3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4.25" customHeight="1" x14ac:dyDescent="0.3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4.25" customHeight="1" x14ac:dyDescent="0.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4.25" customHeight="1" x14ac:dyDescent="0.3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4.25" customHeight="1" x14ac:dyDescent="0.3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4.25" customHeight="1" x14ac:dyDescent="0.3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4.25" customHeight="1" x14ac:dyDescent="0.3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4.25" customHeight="1" x14ac:dyDescent="0.3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4.25" customHeight="1" x14ac:dyDescent="0.3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4.25" customHeight="1" x14ac:dyDescent="0.3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4.25" customHeight="1" x14ac:dyDescent="0.3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4.25" customHeight="1" x14ac:dyDescent="0.3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4.25" customHeight="1" x14ac:dyDescent="0.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4.25" customHeight="1" x14ac:dyDescent="0.3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4.25" customHeight="1" x14ac:dyDescent="0.3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4.25" customHeight="1" x14ac:dyDescent="0.3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4.25" customHeight="1" x14ac:dyDescent="0.3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4.25" customHeight="1" x14ac:dyDescent="0.3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4.25" customHeight="1" x14ac:dyDescent="0.3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4.25" customHeight="1" x14ac:dyDescent="0.3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4.25" customHeight="1" x14ac:dyDescent="0.3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4.25" customHeight="1" x14ac:dyDescent="0.3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4.25" customHeight="1" x14ac:dyDescent="0.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4.25" customHeight="1" x14ac:dyDescent="0.3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4.25" customHeight="1" x14ac:dyDescent="0.3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4.25" customHeight="1" x14ac:dyDescent="0.3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4.25" customHeight="1" x14ac:dyDescent="0.3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4.25" customHeight="1" x14ac:dyDescent="0.3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4.25" customHeight="1" x14ac:dyDescent="0.3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4.25" customHeight="1" x14ac:dyDescent="0.3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4.25" customHeight="1" x14ac:dyDescent="0.3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4.25" customHeight="1" x14ac:dyDescent="0.3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4.25" customHeight="1" x14ac:dyDescent="0.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4.25" customHeight="1" x14ac:dyDescent="0.3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4.25" customHeight="1" x14ac:dyDescent="0.3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4.25" customHeight="1" x14ac:dyDescent="0.3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4.25" customHeight="1" x14ac:dyDescent="0.3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4.25" customHeight="1" x14ac:dyDescent="0.3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4.25" customHeight="1" x14ac:dyDescent="0.3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4.25" customHeight="1" x14ac:dyDescent="0.3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4.25" customHeight="1" x14ac:dyDescent="0.3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4.25" customHeight="1" x14ac:dyDescent="0.3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4.25" customHeight="1" x14ac:dyDescent="0.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4.25" customHeight="1" x14ac:dyDescent="0.3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4.25" customHeight="1" x14ac:dyDescent="0.3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4.25" customHeight="1" x14ac:dyDescent="0.3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4.25" customHeight="1" x14ac:dyDescent="0.3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4.25" customHeight="1" x14ac:dyDescent="0.3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4.25" customHeight="1" x14ac:dyDescent="0.3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4.25" customHeight="1" x14ac:dyDescent="0.3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4.25" customHeight="1" x14ac:dyDescent="0.3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4.25" customHeight="1" x14ac:dyDescent="0.3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4.25" customHeight="1" x14ac:dyDescent="0.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4.25" customHeight="1" x14ac:dyDescent="0.3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4.25" customHeight="1" x14ac:dyDescent="0.3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4.25" customHeight="1" x14ac:dyDescent="0.3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4.25" customHeight="1" x14ac:dyDescent="0.3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4.25" customHeight="1" x14ac:dyDescent="0.3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4.25" customHeight="1" x14ac:dyDescent="0.3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4.25" customHeight="1" x14ac:dyDescent="0.3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4.25" customHeight="1" x14ac:dyDescent="0.3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4.25" customHeight="1" x14ac:dyDescent="0.3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4.25" customHeight="1" x14ac:dyDescent="0.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4.25" customHeight="1" x14ac:dyDescent="0.3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4.25" customHeight="1" x14ac:dyDescent="0.3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4.25" customHeight="1" x14ac:dyDescent="0.3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4.25" customHeight="1" x14ac:dyDescent="0.3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4.25" customHeight="1" x14ac:dyDescent="0.3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4.25" customHeight="1" x14ac:dyDescent="0.3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4.25" customHeight="1" x14ac:dyDescent="0.3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4.25" customHeight="1" x14ac:dyDescent="0.3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4.25" customHeight="1" x14ac:dyDescent="0.3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4.25" customHeight="1" x14ac:dyDescent="0.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4.25" customHeight="1" x14ac:dyDescent="0.3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4.25" customHeight="1" x14ac:dyDescent="0.3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4.25" customHeight="1" x14ac:dyDescent="0.3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4.25" customHeight="1" x14ac:dyDescent="0.3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4.25" customHeight="1" x14ac:dyDescent="0.3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4.25" customHeight="1" x14ac:dyDescent="0.3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4.25" customHeight="1" x14ac:dyDescent="0.3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4.25" customHeight="1" x14ac:dyDescent="0.3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4.25" customHeight="1" x14ac:dyDescent="0.3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4.25" customHeight="1" x14ac:dyDescent="0.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4.25" customHeight="1" x14ac:dyDescent="0.3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4.25" customHeight="1" x14ac:dyDescent="0.3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4.25" customHeight="1" x14ac:dyDescent="0.3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4.25" customHeight="1" x14ac:dyDescent="0.3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4.25" customHeight="1" x14ac:dyDescent="0.3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4.25" customHeight="1" x14ac:dyDescent="0.3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4.25" customHeight="1" x14ac:dyDescent="0.3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4.25" customHeight="1" x14ac:dyDescent="0.3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4.25" customHeight="1" x14ac:dyDescent="0.3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4.25" customHeight="1" x14ac:dyDescent="0.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4.25" customHeight="1" x14ac:dyDescent="0.3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4.25" customHeight="1" x14ac:dyDescent="0.3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4.25" customHeight="1" x14ac:dyDescent="0.3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4.25" customHeight="1" x14ac:dyDescent="0.3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4.25" customHeight="1" x14ac:dyDescent="0.3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4.25" customHeight="1" x14ac:dyDescent="0.3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4.25" customHeight="1" x14ac:dyDescent="0.3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4.25" customHeight="1" x14ac:dyDescent="0.3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4.25" customHeight="1" x14ac:dyDescent="0.3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4.25" customHeight="1" x14ac:dyDescent="0.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4.25" customHeight="1" x14ac:dyDescent="0.3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4.25" customHeight="1" x14ac:dyDescent="0.3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4.25" customHeight="1" x14ac:dyDescent="0.3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4.25" customHeight="1" x14ac:dyDescent="0.3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4.25" customHeight="1" x14ac:dyDescent="0.3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4.25" customHeight="1" x14ac:dyDescent="0.3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4.25" customHeight="1" x14ac:dyDescent="0.3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4.25" customHeight="1" x14ac:dyDescent="0.3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4.25" customHeight="1" x14ac:dyDescent="0.3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4.25" customHeight="1" x14ac:dyDescent="0.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4.25" customHeight="1" x14ac:dyDescent="0.3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4.25" customHeight="1" x14ac:dyDescent="0.3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4.25" customHeight="1" x14ac:dyDescent="0.3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4.25" customHeight="1" x14ac:dyDescent="0.3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4.25" customHeight="1" x14ac:dyDescent="0.3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4.25" customHeight="1" x14ac:dyDescent="0.3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4.25" customHeight="1" x14ac:dyDescent="0.3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4.25" customHeight="1" x14ac:dyDescent="0.3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4.25" customHeight="1" x14ac:dyDescent="0.3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4.25" customHeight="1" x14ac:dyDescent="0.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4.25" customHeight="1" x14ac:dyDescent="0.3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4.25" customHeight="1" x14ac:dyDescent="0.3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4.25" customHeight="1" x14ac:dyDescent="0.3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4.25" customHeight="1" x14ac:dyDescent="0.3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4.25" customHeight="1" x14ac:dyDescent="0.3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4.25" customHeight="1" x14ac:dyDescent="0.3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4.25" customHeight="1" x14ac:dyDescent="0.3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4.25" customHeight="1" x14ac:dyDescent="0.3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4.25" customHeight="1" x14ac:dyDescent="0.3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4.25" customHeight="1" x14ac:dyDescent="0.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4.25" customHeight="1" x14ac:dyDescent="0.3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4.25" customHeight="1" x14ac:dyDescent="0.3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4.25" customHeight="1" x14ac:dyDescent="0.3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4.25" customHeight="1" x14ac:dyDescent="0.3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4.25" customHeight="1" x14ac:dyDescent="0.3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4.25" customHeight="1" x14ac:dyDescent="0.3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4.25" customHeight="1" x14ac:dyDescent="0.3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4.25" customHeight="1" x14ac:dyDescent="0.3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4.25" customHeight="1" x14ac:dyDescent="0.3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4.25" customHeight="1" x14ac:dyDescent="0.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4.25" customHeight="1" x14ac:dyDescent="0.3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4.25" customHeight="1" x14ac:dyDescent="0.3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4.25" customHeight="1" x14ac:dyDescent="0.3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4.25" customHeight="1" x14ac:dyDescent="0.3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4.25" customHeight="1" x14ac:dyDescent="0.3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4.25" customHeight="1" x14ac:dyDescent="0.3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4.25" customHeight="1" x14ac:dyDescent="0.3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4.25" customHeight="1" x14ac:dyDescent="0.3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4.25" customHeight="1" x14ac:dyDescent="0.3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4.25" customHeight="1" x14ac:dyDescent="0.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4.25" customHeight="1" x14ac:dyDescent="0.3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4.25" customHeight="1" x14ac:dyDescent="0.3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4.25" customHeight="1" x14ac:dyDescent="0.3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4.25" customHeight="1" x14ac:dyDescent="0.3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4.25" customHeight="1" x14ac:dyDescent="0.3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4.25" customHeight="1" x14ac:dyDescent="0.3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4.25" customHeight="1" x14ac:dyDescent="0.3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4.25" customHeight="1" x14ac:dyDescent="0.3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4.25" customHeight="1" x14ac:dyDescent="0.3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4.25" customHeight="1" x14ac:dyDescent="0.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4.25" customHeight="1" x14ac:dyDescent="0.3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4.25" customHeight="1" x14ac:dyDescent="0.3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4.25" customHeight="1" x14ac:dyDescent="0.3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4.25" customHeight="1" x14ac:dyDescent="0.3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4.25" customHeight="1" x14ac:dyDescent="0.3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4.25" customHeight="1" x14ac:dyDescent="0.3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4.25" customHeight="1" x14ac:dyDescent="0.3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4.25" customHeight="1" x14ac:dyDescent="0.3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4.25" customHeight="1" x14ac:dyDescent="0.3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4.25" customHeight="1" x14ac:dyDescent="0.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4.25" customHeight="1" x14ac:dyDescent="0.3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4.25" customHeight="1" x14ac:dyDescent="0.3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4.25" customHeight="1" x14ac:dyDescent="0.3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4.25" customHeight="1" x14ac:dyDescent="0.3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4.25" customHeight="1" x14ac:dyDescent="0.3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4.25" customHeight="1" x14ac:dyDescent="0.3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4.25" customHeight="1" x14ac:dyDescent="0.3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4.25" customHeight="1" x14ac:dyDescent="0.3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4.25" customHeight="1" x14ac:dyDescent="0.3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4.25" customHeight="1" x14ac:dyDescent="0.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4.25" customHeight="1" x14ac:dyDescent="0.3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4.25" customHeight="1" x14ac:dyDescent="0.3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4.25" customHeight="1" x14ac:dyDescent="0.3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4.25" customHeight="1" x14ac:dyDescent="0.3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4.25" customHeight="1" x14ac:dyDescent="0.3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4.25" customHeight="1" x14ac:dyDescent="0.3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4.25" customHeight="1" x14ac:dyDescent="0.3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4.25" customHeight="1" x14ac:dyDescent="0.3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4.25" customHeight="1" x14ac:dyDescent="0.3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4.25" customHeight="1" x14ac:dyDescent="0.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4.25" customHeight="1" x14ac:dyDescent="0.3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4.25" customHeight="1" x14ac:dyDescent="0.3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4.25" customHeight="1" x14ac:dyDescent="0.3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4.25" customHeight="1" x14ac:dyDescent="0.3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4.25" customHeight="1" x14ac:dyDescent="0.3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4.25" customHeight="1" x14ac:dyDescent="0.3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4.25" customHeight="1" x14ac:dyDescent="0.3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4.25" customHeight="1" x14ac:dyDescent="0.3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4.25" customHeight="1" x14ac:dyDescent="0.3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4.25" customHeight="1" x14ac:dyDescent="0.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4.25" customHeight="1" x14ac:dyDescent="0.3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4.25" customHeight="1" x14ac:dyDescent="0.3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4.25" customHeight="1" x14ac:dyDescent="0.3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4.25" customHeight="1" x14ac:dyDescent="0.3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4.25" customHeight="1" x14ac:dyDescent="0.3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4.25" customHeight="1" x14ac:dyDescent="0.3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4.25" customHeight="1" x14ac:dyDescent="0.3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4.25" customHeight="1" x14ac:dyDescent="0.3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4.25" customHeight="1" x14ac:dyDescent="0.3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4.25" customHeight="1" x14ac:dyDescent="0.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4.25" customHeight="1" x14ac:dyDescent="0.3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4.25" customHeight="1" x14ac:dyDescent="0.3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4.25" customHeight="1" x14ac:dyDescent="0.3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4.25" customHeight="1" x14ac:dyDescent="0.3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4.25" customHeight="1" x14ac:dyDescent="0.3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4.25" customHeight="1" x14ac:dyDescent="0.3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4.25" customHeight="1" x14ac:dyDescent="0.3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4.25" customHeight="1" x14ac:dyDescent="0.3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4.25" customHeight="1" x14ac:dyDescent="0.3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4.25" customHeight="1" x14ac:dyDescent="0.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4.25" customHeight="1" x14ac:dyDescent="0.3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4.25" customHeight="1" x14ac:dyDescent="0.3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4.25" customHeight="1" x14ac:dyDescent="0.3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4.25" customHeight="1" x14ac:dyDescent="0.3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4.25" customHeight="1" x14ac:dyDescent="0.3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4.25" customHeight="1" x14ac:dyDescent="0.3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4.25" customHeight="1" x14ac:dyDescent="0.3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4.25" customHeight="1" x14ac:dyDescent="0.3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4.25" customHeight="1" x14ac:dyDescent="0.3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4.25" customHeight="1" x14ac:dyDescent="0.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4.25" customHeight="1" x14ac:dyDescent="0.3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4.25" customHeight="1" x14ac:dyDescent="0.3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4.25" customHeight="1" x14ac:dyDescent="0.3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4.25" customHeight="1" x14ac:dyDescent="0.3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4.25" customHeight="1" x14ac:dyDescent="0.3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4.25" customHeight="1" x14ac:dyDescent="0.3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4.25" customHeight="1" x14ac:dyDescent="0.3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4.25" customHeight="1" x14ac:dyDescent="0.3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4.25" customHeight="1" x14ac:dyDescent="0.3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4.25" customHeight="1" x14ac:dyDescent="0.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4.25" customHeight="1" x14ac:dyDescent="0.3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4.25" customHeight="1" x14ac:dyDescent="0.3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4.25" customHeight="1" x14ac:dyDescent="0.3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4.25" customHeight="1" x14ac:dyDescent="0.3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4.25" customHeight="1" x14ac:dyDescent="0.3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4.25" customHeight="1" x14ac:dyDescent="0.3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4.25" customHeight="1" x14ac:dyDescent="0.3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4.25" customHeight="1" x14ac:dyDescent="0.3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4.25" customHeight="1" x14ac:dyDescent="0.3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4.25" customHeight="1" x14ac:dyDescent="0.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4.25" customHeight="1" x14ac:dyDescent="0.3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4.25" customHeight="1" x14ac:dyDescent="0.3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4.25" customHeight="1" x14ac:dyDescent="0.3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4.25" customHeight="1" x14ac:dyDescent="0.3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4.25" customHeight="1" x14ac:dyDescent="0.3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4.25" customHeight="1" x14ac:dyDescent="0.3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4.25" customHeight="1" x14ac:dyDescent="0.3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4.25" customHeight="1" x14ac:dyDescent="0.3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4.25" customHeight="1" x14ac:dyDescent="0.3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4.25" customHeight="1" x14ac:dyDescent="0.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4.25" customHeight="1" x14ac:dyDescent="0.3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4.25" customHeight="1" x14ac:dyDescent="0.3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4.25" customHeight="1" x14ac:dyDescent="0.3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4.25" customHeight="1" x14ac:dyDescent="0.3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4.25" customHeight="1" x14ac:dyDescent="0.3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4.25" customHeight="1" x14ac:dyDescent="0.3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4.25" customHeight="1" x14ac:dyDescent="0.3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4.25" customHeight="1" x14ac:dyDescent="0.3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4.25" customHeight="1" x14ac:dyDescent="0.3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4.25" customHeight="1" x14ac:dyDescent="0.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4.25" customHeight="1" x14ac:dyDescent="0.3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4.25" customHeight="1" x14ac:dyDescent="0.3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4.25" customHeight="1" x14ac:dyDescent="0.3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4.25" customHeight="1" x14ac:dyDescent="0.3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4.25" customHeight="1" x14ac:dyDescent="0.3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4.25" customHeight="1" x14ac:dyDescent="0.3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4.25" customHeight="1" x14ac:dyDescent="0.3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4.25" customHeight="1" x14ac:dyDescent="0.3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4.25" customHeight="1" x14ac:dyDescent="0.3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4.25" customHeight="1" x14ac:dyDescent="0.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4.25" customHeight="1" x14ac:dyDescent="0.3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4.25" customHeight="1" x14ac:dyDescent="0.3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4.25" customHeight="1" x14ac:dyDescent="0.3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4.25" customHeight="1" x14ac:dyDescent="0.3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4.25" customHeight="1" x14ac:dyDescent="0.3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4.25" customHeight="1" x14ac:dyDescent="0.3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4.25" customHeight="1" x14ac:dyDescent="0.3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4.25" customHeight="1" x14ac:dyDescent="0.3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4.25" customHeight="1" x14ac:dyDescent="0.3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4.25" customHeight="1" x14ac:dyDescent="0.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4.25" customHeight="1" x14ac:dyDescent="0.3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4.25" customHeight="1" x14ac:dyDescent="0.3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4.25" customHeight="1" x14ac:dyDescent="0.3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4.25" customHeight="1" x14ac:dyDescent="0.3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4.25" customHeight="1" x14ac:dyDescent="0.3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4.25" customHeight="1" x14ac:dyDescent="0.3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4.25" customHeight="1" x14ac:dyDescent="0.3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4.25" customHeight="1" x14ac:dyDescent="0.3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4.25" customHeight="1" x14ac:dyDescent="0.3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4.25" customHeight="1" x14ac:dyDescent="0.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4.25" customHeight="1" x14ac:dyDescent="0.3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4.25" customHeight="1" x14ac:dyDescent="0.3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4.25" customHeight="1" x14ac:dyDescent="0.3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4.25" customHeight="1" x14ac:dyDescent="0.3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4.25" customHeight="1" x14ac:dyDescent="0.3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4.25" customHeight="1" x14ac:dyDescent="0.3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4.25" customHeight="1" x14ac:dyDescent="0.3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4.25" customHeight="1" x14ac:dyDescent="0.3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4.25" customHeight="1" x14ac:dyDescent="0.3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4.25" customHeight="1" x14ac:dyDescent="0.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4.25" customHeight="1" x14ac:dyDescent="0.3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4.25" customHeight="1" x14ac:dyDescent="0.3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4.25" customHeight="1" x14ac:dyDescent="0.3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4.25" customHeight="1" x14ac:dyDescent="0.3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4.25" customHeight="1" x14ac:dyDescent="0.3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4.25" customHeight="1" x14ac:dyDescent="0.3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4.25" customHeight="1" x14ac:dyDescent="0.3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4.25" customHeight="1" x14ac:dyDescent="0.3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4.25" customHeight="1" x14ac:dyDescent="0.3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4.25" customHeight="1" x14ac:dyDescent="0.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4.25" customHeight="1" x14ac:dyDescent="0.3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4.25" customHeight="1" x14ac:dyDescent="0.3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4.25" customHeight="1" x14ac:dyDescent="0.3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4.25" customHeight="1" x14ac:dyDescent="0.3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4.25" customHeight="1" x14ac:dyDescent="0.3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4.25" customHeight="1" x14ac:dyDescent="0.3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4.25" customHeight="1" x14ac:dyDescent="0.3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4.25" customHeight="1" x14ac:dyDescent="0.3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4.25" customHeight="1" x14ac:dyDescent="0.3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4.25" customHeight="1" x14ac:dyDescent="0.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4.25" customHeight="1" x14ac:dyDescent="0.3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4.25" customHeight="1" x14ac:dyDescent="0.3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4.25" customHeight="1" x14ac:dyDescent="0.3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4.25" customHeight="1" x14ac:dyDescent="0.3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4.25" customHeight="1" x14ac:dyDescent="0.3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4.25" customHeight="1" x14ac:dyDescent="0.3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4.25" customHeight="1" x14ac:dyDescent="0.3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4.25" customHeight="1" x14ac:dyDescent="0.3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4.25" customHeight="1" x14ac:dyDescent="0.3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4.25" customHeight="1" x14ac:dyDescent="0.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4.25" customHeight="1" x14ac:dyDescent="0.3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4.25" customHeight="1" x14ac:dyDescent="0.3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4.25" customHeight="1" x14ac:dyDescent="0.3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4.25" customHeight="1" x14ac:dyDescent="0.3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4.25" customHeight="1" x14ac:dyDescent="0.3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4.25" customHeight="1" x14ac:dyDescent="0.3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4.25" customHeight="1" x14ac:dyDescent="0.3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4.25" customHeight="1" x14ac:dyDescent="0.3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4.25" customHeight="1" x14ac:dyDescent="0.3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4.25" customHeight="1" x14ac:dyDescent="0.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4.25" customHeight="1" x14ac:dyDescent="0.3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4.25" customHeight="1" x14ac:dyDescent="0.3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4.25" customHeight="1" x14ac:dyDescent="0.3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4.25" customHeight="1" x14ac:dyDescent="0.3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4.25" customHeight="1" x14ac:dyDescent="0.3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4.25" customHeight="1" x14ac:dyDescent="0.3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4.25" customHeight="1" x14ac:dyDescent="0.3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4.25" customHeight="1" x14ac:dyDescent="0.3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4.25" customHeight="1" x14ac:dyDescent="0.3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4.25" customHeight="1" x14ac:dyDescent="0.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4.25" customHeight="1" x14ac:dyDescent="0.3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4.25" customHeight="1" x14ac:dyDescent="0.3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4.25" customHeight="1" x14ac:dyDescent="0.3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4.25" customHeight="1" x14ac:dyDescent="0.3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4.25" customHeight="1" x14ac:dyDescent="0.3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4.25" customHeight="1" x14ac:dyDescent="0.3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4.25" customHeight="1" x14ac:dyDescent="0.3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4.25" customHeight="1" x14ac:dyDescent="0.3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4.25" customHeight="1" x14ac:dyDescent="0.3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4.25" customHeight="1" x14ac:dyDescent="0.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4.25" customHeight="1" x14ac:dyDescent="0.3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4.25" customHeight="1" x14ac:dyDescent="0.3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4.25" customHeight="1" x14ac:dyDescent="0.3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4.25" customHeight="1" x14ac:dyDescent="0.3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4.25" customHeight="1" x14ac:dyDescent="0.3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4.25" customHeight="1" x14ac:dyDescent="0.3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4.25" customHeight="1" x14ac:dyDescent="0.3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4.25" customHeight="1" x14ac:dyDescent="0.3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4.25" customHeight="1" x14ac:dyDescent="0.3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4.25" customHeight="1" x14ac:dyDescent="0.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4.25" customHeight="1" x14ac:dyDescent="0.3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4.25" customHeight="1" x14ac:dyDescent="0.3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4.25" customHeight="1" x14ac:dyDescent="0.3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4.25" customHeight="1" x14ac:dyDescent="0.3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4.25" customHeight="1" x14ac:dyDescent="0.3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4.25" customHeight="1" x14ac:dyDescent="0.3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4.25" customHeight="1" x14ac:dyDescent="0.3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4.25" customHeight="1" x14ac:dyDescent="0.3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4.25" customHeight="1" x14ac:dyDescent="0.3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4.25" customHeight="1" x14ac:dyDescent="0.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4.25" customHeight="1" x14ac:dyDescent="0.3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4.25" customHeight="1" x14ac:dyDescent="0.3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4.25" customHeight="1" x14ac:dyDescent="0.3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4.25" customHeight="1" x14ac:dyDescent="0.3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4.25" customHeight="1" x14ac:dyDescent="0.3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4.25" customHeight="1" x14ac:dyDescent="0.3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4.25" customHeight="1" x14ac:dyDescent="0.3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4.25" customHeight="1" x14ac:dyDescent="0.3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4.25" customHeight="1" x14ac:dyDescent="0.3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4.25" customHeight="1" x14ac:dyDescent="0.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4.25" customHeight="1" x14ac:dyDescent="0.3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4.25" customHeight="1" x14ac:dyDescent="0.3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4.25" customHeight="1" x14ac:dyDescent="0.3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4.25" customHeight="1" x14ac:dyDescent="0.3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4.25" customHeight="1" x14ac:dyDescent="0.3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4.25" customHeight="1" x14ac:dyDescent="0.3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4.25" customHeight="1" x14ac:dyDescent="0.3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4.25" customHeight="1" x14ac:dyDescent="0.3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4.25" customHeight="1" x14ac:dyDescent="0.3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4.25" customHeight="1" x14ac:dyDescent="0.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4.25" customHeight="1" x14ac:dyDescent="0.3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4.25" customHeight="1" x14ac:dyDescent="0.3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4.25" customHeight="1" x14ac:dyDescent="0.3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4.25" customHeight="1" x14ac:dyDescent="0.3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4.25" customHeight="1" x14ac:dyDescent="0.3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4.25" customHeight="1" x14ac:dyDescent="0.3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4.25" customHeight="1" x14ac:dyDescent="0.3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4.25" customHeight="1" x14ac:dyDescent="0.3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4.25" customHeight="1" x14ac:dyDescent="0.3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4.25" customHeight="1" x14ac:dyDescent="0.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4.25" customHeight="1" x14ac:dyDescent="0.3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4.25" customHeight="1" x14ac:dyDescent="0.3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4.25" customHeight="1" x14ac:dyDescent="0.3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4.25" customHeight="1" x14ac:dyDescent="0.3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4.25" customHeight="1" x14ac:dyDescent="0.3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4.25" customHeight="1" x14ac:dyDescent="0.3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4.25" customHeight="1" x14ac:dyDescent="0.3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4.25" customHeight="1" x14ac:dyDescent="0.3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4.25" customHeight="1" x14ac:dyDescent="0.3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4.25" customHeight="1" x14ac:dyDescent="0.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4.25" customHeight="1" x14ac:dyDescent="0.3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4.25" customHeight="1" x14ac:dyDescent="0.3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4.25" customHeight="1" x14ac:dyDescent="0.3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4.25" customHeight="1" x14ac:dyDescent="0.3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4.25" customHeight="1" x14ac:dyDescent="0.3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4.25" customHeight="1" x14ac:dyDescent="0.3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4.25" customHeight="1" x14ac:dyDescent="0.3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4.25" customHeight="1" x14ac:dyDescent="0.3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4.25" customHeight="1" x14ac:dyDescent="0.3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4.25" customHeight="1" x14ac:dyDescent="0.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4.25" customHeight="1" x14ac:dyDescent="0.3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4.25" customHeight="1" x14ac:dyDescent="0.3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4.25" customHeight="1" x14ac:dyDescent="0.3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4.25" customHeight="1" x14ac:dyDescent="0.3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4.25" customHeight="1" x14ac:dyDescent="0.3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4.25" customHeight="1" x14ac:dyDescent="0.3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4.25" customHeight="1" x14ac:dyDescent="0.3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4.25" customHeight="1" x14ac:dyDescent="0.3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4.25" customHeight="1" x14ac:dyDescent="0.3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4.25" customHeight="1" x14ac:dyDescent="0.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4.25" customHeight="1" x14ac:dyDescent="0.3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4.25" customHeight="1" x14ac:dyDescent="0.3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4.25" customHeight="1" x14ac:dyDescent="0.3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4.25" customHeight="1" x14ac:dyDescent="0.3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4.25" customHeight="1" x14ac:dyDescent="0.3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4.25" customHeight="1" x14ac:dyDescent="0.3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4.25" customHeight="1" x14ac:dyDescent="0.3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4.25" customHeight="1" x14ac:dyDescent="0.3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4.25" customHeight="1" x14ac:dyDescent="0.3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4.25" customHeight="1" x14ac:dyDescent="0.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4.25" customHeight="1" x14ac:dyDescent="0.3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4.25" customHeight="1" x14ac:dyDescent="0.3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4.25" customHeight="1" x14ac:dyDescent="0.3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4.25" customHeight="1" x14ac:dyDescent="0.3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4.25" customHeight="1" x14ac:dyDescent="0.3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4.25" customHeight="1" x14ac:dyDescent="0.3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4.25" customHeight="1" x14ac:dyDescent="0.3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4.25" customHeight="1" x14ac:dyDescent="0.3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4.25" customHeight="1" x14ac:dyDescent="0.3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4.25" customHeight="1" x14ac:dyDescent="0.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4.25" customHeight="1" x14ac:dyDescent="0.3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4.25" customHeight="1" x14ac:dyDescent="0.3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4.25" customHeight="1" x14ac:dyDescent="0.3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4.25" customHeight="1" x14ac:dyDescent="0.3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4.25" customHeight="1" x14ac:dyDescent="0.3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4.25" customHeight="1" x14ac:dyDescent="0.3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4.25" customHeight="1" x14ac:dyDescent="0.3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4.25" customHeight="1" x14ac:dyDescent="0.3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4.25" customHeight="1" x14ac:dyDescent="0.3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4.25" customHeight="1" x14ac:dyDescent="0.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4.25" customHeight="1" x14ac:dyDescent="0.3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4.25" customHeight="1" x14ac:dyDescent="0.3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4.25" customHeight="1" x14ac:dyDescent="0.3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4.25" customHeight="1" x14ac:dyDescent="0.3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4.25" customHeight="1" x14ac:dyDescent="0.3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4.25" customHeight="1" x14ac:dyDescent="0.3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4.25" customHeight="1" x14ac:dyDescent="0.3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4.25" customHeight="1" x14ac:dyDescent="0.3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4.25" customHeight="1" x14ac:dyDescent="0.3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4.25" customHeight="1" x14ac:dyDescent="0.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4.25" customHeight="1" x14ac:dyDescent="0.3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4.25" customHeight="1" x14ac:dyDescent="0.3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4.25" customHeight="1" x14ac:dyDescent="0.3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4.25" customHeight="1" x14ac:dyDescent="0.3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4.25" customHeight="1" x14ac:dyDescent="0.3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4.25" customHeight="1" x14ac:dyDescent="0.3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4.25" customHeight="1" x14ac:dyDescent="0.3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4.25" customHeight="1" x14ac:dyDescent="0.3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4.25" customHeight="1" x14ac:dyDescent="0.3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4.25" customHeight="1" x14ac:dyDescent="0.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4.25" customHeight="1" x14ac:dyDescent="0.3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4.25" customHeight="1" x14ac:dyDescent="0.3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4.25" customHeight="1" x14ac:dyDescent="0.3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4.25" customHeight="1" x14ac:dyDescent="0.3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4.25" customHeight="1" x14ac:dyDescent="0.3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4.25" customHeight="1" x14ac:dyDescent="0.3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4.25" customHeight="1" x14ac:dyDescent="0.3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4.25" customHeight="1" x14ac:dyDescent="0.3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4.25" customHeight="1" x14ac:dyDescent="0.3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4.25" customHeight="1" x14ac:dyDescent="0.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4.25" customHeight="1" x14ac:dyDescent="0.3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4.25" customHeight="1" x14ac:dyDescent="0.3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4.25" customHeight="1" x14ac:dyDescent="0.3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4.25" customHeight="1" x14ac:dyDescent="0.3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4.25" customHeight="1" x14ac:dyDescent="0.3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4.25" customHeight="1" x14ac:dyDescent="0.3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4.25" customHeight="1" x14ac:dyDescent="0.3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4.25" customHeight="1" x14ac:dyDescent="0.3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4.25" customHeight="1" x14ac:dyDescent="0.3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4.25" customHeight="1" x14ac:dyDescent="0.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4.25" customHeight="1" x14ac:dyDescent="0.3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4.25" customHeight="1" x14ac:dyDescent="0.3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4.25" customHeight="1" x14ac:dyDescent="0.3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4.25" customHeight="1" x14ac:dyDescent="0.3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4.25" customHeight="1" x14ac:dyDescent="0.3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4.25" customHeight="1" x14ac:dyDescent="0.3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4.25" customHeight="1" x14ac:dyDescent="0.3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4.25" customHeight="1" x14ac:dyDescent="0.3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4.25" customHeight="1" x14ac:dyDescent="0.3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4.25" customHeight="1" x14ac:dyDescent="0.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4.25" customHeight="1" x14ac:dyDescent="0.3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4.25" customHeight="1" x14ac:dyDescent="0.3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4.25" customHeight="1" x14ac:dyDescent="0.3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4.25" customHeight="1" x14ac:dyDescent="0.3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4.25" customHeight="1" x14ac:dyDescent="0.3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4.25" customHeight="1" x14ac:dyDescent="0.3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4.25" customHeight="1" x14ac:dyDescent="0.3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4.25" customHeight="1" x14ac:dyDescent="0.3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4.25" customHeight="1" x14ac:dyDescent="0.3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4.25" customHeight="1" x14ac:dyDescent="0.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4.25" customHeight="1" x14ac:dyDescent="0.3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4.25" customHeight="1" x14ac:dyDescent="0.3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4.25" customHeight="1" x14ac:dyDescent="0.3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4.25" customHeight="1" x14ac:dyDescent="0.3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4.25" customHeight="1" x14ac:dyDescent="0.3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4.25" customHeight="1" x14ac:dyDescent="0.3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4.25" customHeight="1" x14ac:dyDescent="0.3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4.25" customHeight="1" x14ac:dyDescent="0.3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4.25" customHeight="1" x14ac:dyDescent="0.3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4.25" customHeight="1" x14ac:dyDescent="0.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4.25" customHeight="1" x14ac:dyDescent="0.3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4.25" customHeight="1" x14ac:dyDescent="0.3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4.25" customHeight="1" x14ac:dyDescent="0.3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4.25" customHeight="1" x14ac:dyDescent="0.3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4.25" customHeight="1" x14ac:dyDescent="0.3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4.25" customHeight="1" x14ac:dyDescent="0.3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4.25" customHeight="1" x14ac:dyDescent="0.3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4.25" customHeight="1" x14ac:dyDescent="0.3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4.25" customHeight="1" x14ac:dyDescent="0.3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4.25" customHeight="1" x14ac:dyDescent="0.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4.25" customHeight="1" x14ac:dyDescent="0.3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4.25" customHeight="1" x14ac:dyDescent="0.3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4.25" customHeight="1" x14ac:dyDescent="0.3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4.25" customHeight="1" x14ac:dyDescent="0.3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4.25" customHeight="1" x14ac:dyDescent="0.3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4.25" customHeight="1" x14ac:dyDescent="0.3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4.25" customHeight="1" x14ac:dyDescent="0.3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workbookViewId="0">
      <selection activeCell="H42" sqref="H42"/>
    </sheetView>
  </sheetViews>
  <sheetFormatPr defaultColWidth="14.44140625" defaultRowHeight="15" customHeight="1" x14ac:dyDescent="0.3"/>
  <cols>
    <col min="1" max="1" width="49.5546875" customWidth="1"/>
    <col min="2" max="2" width="27.6640625" customWidth="1"/>
    <col min="3" max="3" width="16.109375" customWidth="1"/>
    <col min="4" max="4" width="13.6640625" customWidth="1"/>
    <col min="5" max="5" width="21.44140625" customWidth="1"/>
    <col min="6" max="6" width="8.6640625" customWidth="1"/>
  </cols>
  <sheetData>
    <row r="1" spans="1:2" ht="14.25" customHeight="1" x14ac:dyDescent="0.3"/>
    <row r="2" spans="1:2" ht="14.25" customHeight="1" x14ac:dyDescent="0.3">
      <c r="A2" s="23" t="s">
        <v>312</v>
      </c>
    </row>
    <row r="3" spans="1:2" ht="14.25" customHeight="1" x14ac:dyDescent="0.3"/>
    <row r="4" spans="1:2" ht="14.25" customHeight="1" x14ac:dyDescent="0.3">
      <c r="A4" s="32" t="s">
        <v>46</v>
      </c>
      <c r="B4" s="33" t="s">
        <v>313</v>
      </c>
    </row>
    <row r="5" spans="1:2" ht="14.25" customHeight="1" x14ac:dyDescent="0.3">
      <c r="A5" s="12" t="s">
        <v>231</v>
      </c>
      <c r="B5" s="12">
        <f>COUNTIF(Dataset2[Product],A5)</f>
        <v>11</v>
      </c>
    </row>
    <row r="6" spans="1:2" ht="14.25" customHeight="1" x14ac:dyDescent="0.3">
      <c r="A6" s="12" t="s">
        <v>182</v>
      </c>
      <c r="B6" s="12">
        <f>COUNTIF(Dataset2[Product],A6)</f>
        <v>11</v>
      </c>
    </row>
    <row r="7" spans="1:2" ht="14.25" customHeight="1" x14ac:dyDescent="0.3">
      <c r="A7" s="12" t="s">
        <v>60</v>
      </c>
      <c r="B7" s="12">
        <f>COUNTIF(Dataset2[Product],A7)</f>
        <v>11</v>
      </c>
    </row>
    <row r="8" spans="1:2" ht="14.25" customHeight="1" x14ac:dyDescent="0.3">
      <c r="A8" s="12" t="s">
        <v>195</v>
      </c>
      <c r="B8" s="12">
        <f>COUNTIF(Dataset2[Product],A8)</f>
        <v>6</v>
      </c>
    </row>
    <row r="9" spans="1:2" ht="14.25" customHeight="1" x14ac:dyDescent="0.3">
      <c r="A9" s="12" t="s">
        <v>159</v>
      </c>
      <c r="B9" s="12">
        <f>COUNTIF(Dataset2[Product],A9)</f>
        <v>8</v>
      </c>
    </row>
    <row r="10" spans="1:2" ht="14.25" customHeight="1" x14ac:dyDescent="0.3">
      <c r="A10" s="12" t="s">
        <v>54</v>
      </c>
      <c r="B10" s="12">
        <f>COUNTIF(Dataset2[Product],A10)</f>
        <v>8</v>
      </c>
    </row>
    <row r="11" spans="1:2" ht="14.25" customHeight="1" x14ac:dyDescent="0.3">
      <c r="A11" s="12" t="s">
        <v>58</v>
      </c>
      <c r="B11" s="12">
        <f>COUNTIF(Dataset2[Product],A11)</f>
        <v>12</v>
      </c>
    </row>
    <row r="12" spans="1:2" ht="14.25" customHeight="1" x14ac:dyDescent="0.3">
      <c r="A12" s="12" t="s">
        <v>192</v>
      </c>
      <c r="B12" s="12">
        <f>COUNTIF(Dataset2[Product],A12)</f>
        <v>7</v>
      </c>
    </row>
    <row r="13" spans="1:2" ht="14.25" customHeight="1" x14ac:dyDescent="0.3">
      <c r="A13" s="12" t="s">
        <v>143</v>
      </c>
      <c r="B13" s="12">
        <f>COUNTIF(Dataset2[Product],A13)</f>
        <v>11</v>
      </c>
    </row>
    <row r="14" spans="1:2" ht="14.25" customHeight="1" x14ac:dyDescent="0.3">
      <c r="A14" s="12" t="s">
        <v>52</v>
      </c>
      <c r="B14" s="12">
        <f>COUNTIF(Dataset2[Product],A14)</f>
        <v>11</v>
      </c>
    </row>
    <row r="15" spans="1:2" ht="14.25" customHeight="1" x14ac:dyDescent="0.3">
      <c r="A15" s="34" t="s">
        <v>56</v>
      </c>
      <c r="B15" s="12">
        <f>COUNTIF(Dataset2[Product],A15)</f>
        <v>11</v>
      </c>
    </row>
    <row r="16" spans="1:2" ht="14.25" customHeight="1" x14ac:dyDescent="0.3"/>
    <row r="17" spans="1:5" ht="14.25" customHeight="1" x14ac:dyDescent="0.3"/>
    <row r="18" spans="1:5" ht="14.25" customHeight="1" x14ac:dyDescent="0.3"/>
    <row r="19" spans="1:5" ht="14.25" customHeight="1" x14ac:dyDescent="0.3"/>
    <row r="20" spans="1:5" ht="14.25" customHeight="1" x14ac:dyDescent="0.3">
      <c r="A20" s="23" t="s">
        <v>314</v>
      </c>
    </row>
    <row r="21" spans="1:5" ht="14.25" customHeight="1" x14ac:dyDescent="0.3">
      <c r="D21" s="35" t="s">
        <v>315</v>
      </c>
      <c r="E21" s="23" t="s">
        <v>316</v>
      </c>
    </row>
    <row r="22" spans="1:5" ht="14.25" customHeight="1" x14ac:dyDescent="0.3">
      <c r="A22" s="36"/>
      <c r="B22" s="32" t="s">
        <v>317</v>
      </c>
      <c r="C22" s="32" t="s">
        <v>318</v>
      </c>
      <c r="D22" s="32" t="s">
        <v>319</v>
      </c>
      <c r="E22" s="32" t="s">
        <v>320</v>
      </c>
    </row>
    <row r="23" spans="1:5" ht="14.25" customHeight="1" x14ac:dyDescent="0.3">
      <c r="A23" s="37" t="s">
        <v>321</v>
      </c>
      <c r="B23" s="37">
        <f>COUNTIF(Dataset2[Revenue],"&gt;1000")</f>
        <v>27</v>
      </c>
      <c r="C23" s="37">
        <f>COUNTIF(Dataset2[Revenue],"&lt;1000")</f>
        <v>80</v>
      </c>
      <c r="D23" s="37">
        <f>COUNTIF(Dataset2[Revenue],"=1000")</f>
        <v>0</v>
      </c>
      <c r="E23" s="37">
        <f>COUNTIF(Dataset2[Revenue],"&lt;&gt;1000")</f>
        <v>107</v>
      </c>
    </row>
    <row r="24" spans="1:5" ht="14.25" customHeight="1" x14ac:dyDescent="0.3">
      <c r="A24" s="23" t="s">
        <v>322</v>
      </c>
    </row>
    <row r="25" spans="1:5" ht="14.25" customHeight="1" x14ac:dyDescent="0.3"/>
    <row r="26" spans="1:5" ht="14.25" customHeight="1" x14ac:dyDescent="0.3">
      <c r="A26" s="23" t="s">
        <v>323</v>
      </c>
    </row>
    <row r="27" spans="1:5" ht="14.25" customHeight="1" x14ac:dyDescent="0.3"/>
    <row r="28" spans="1:5" ht="14.25" customHeight="1" x14ac:dyDescent="0.3">
      <c r="A28" s="23" t="s">
        <v>324</v>
      </c>
    </row>
    <row r="29" spans="1:5" ht="14.25" customHeight="1" x14ac:dyDescent="0.3"/>
    <row r="30" spans="1:5" ht="14.25" customHeight="1" x14ac:dyDescent="0.3">
      <c r="A30" s="32" t="s">
        <v>75</v>
      </c>
      <c r="B30" s="33" t="s">
        <v>325</v>
      </c>
    </row>
    <row r="31" spans="1:5" ht="14.25" customHeight="1" x14ac:dyDescent="0.3">
      <c r="A31" s="12" t="s">
        <v>76</v>
      </c>
      <c r="B31" s="37">
        <f>COUNTIF(Dataset2[Sales Channel],A31)</f>
        <v>52</v>
      </c>
    </row>
    <row r="32" spans="1:5" ht="14.25" customHeight="1" x14ac:dyDescent="0.3">
      <c r="A32" s="12" t="s">
        <v>91</v>
      </c>
      <c r="B32" s="37">
        <f>COUNTIF(Dataset2[Sales Channel],A32)</f>
        <v>9</v>
      </c>
    </row>
    <row r="33" spans="1:5" ht="14.25" customHeight="1" x14ac:dyDescent="0.3">
      <c r="A33" s="12" t="s">
        <v>81</v>
      </c>
      <c r="B33" s="37">
        <f>COUNTIF(Dataset2[Sales Channel],A33)</f>
        <v>46</v>
      </c>
    </row>
    <row r="34" spans="1:5" ht="14.25" customHeight="1" x14ac:dyDescent="0.3">
      <c r="B34" s="38"/>
    </row>
    <row r="35" spans="1:5" ht="14.25" customHeight="1" x14ac:dyDescent="0.3"/>
    <row r="36" spans="1:5" ht="14.25" customHeight="1" x14ac:dyDescent="0.3"/>
    <row r="37" spans="1:5" ht="14.25" customHeight="1" x14ac:dyDescent="0.3"/>
    <row r="38" spans="1:5" ht="14.25" customHeight="1" x14ac:dyDescent="0.3"/>
    <row r="39" spans="1:5" ht="14.25" customHeight="1" x14ac:dyDescent="0.3">
      <c r="A39" s="23" t="s">
        <v>326</v>
      </c>
    </row>
    <row r="40" spans="1:5" ht="14.25" customHeight="1" x14ac:dyDescent="0.3"/>
    <row r="41" spans="1:5" ht="14.25" customHeight="1" x14ac:dyDescent="0.3">
      <c r="A41" s="39"/>
      <c r="B41" s="39"/>
    </row>
    <row r="42" spans="1:5" ht="14.25" customHeight="1" x14ac:dyDescent="0.3">
      <c r="A42" s="36"/>
      <c r="B42" s="32" t="s">
        <v>327</v>
      </c>
      <c r="C42" s="32" t="s">
        <v>328</v>
      </c>
      <c r="D42" s="32" t="s">
        <v>329</v>
      </c>
      <c r="E42" s="32" t="s">
        <v>330</v>
      </c>
    </row>
    <row r="43" spans="1:5" ht="14.25" customHeight="1" x14ac:dyDescent="0.3">
      <c r="A43" s="40" t="s">
        <v>331</v>
      </c>
      <c r="B43" s="37">
        <f>COUNTIF(Dataset2[Quantity],"&gt;100")</f>
        <v>57</v>
      </c>
      <c r="C43" s="37">
        <f>COUNTIF(Dataset2[Quantity],"&lt;100")</f>
        <v>49</v>
      </c>
      <c r="D43" s="37">
        <f>COUNTIF(Dataset2[Quantity],"=100")</f>
        <v>1</v>
      </c>
      <c r="E43" s="37">
        <f>COUNTIF(Dataset2[Quantity],"&lt;&gt;100")</f>
        <v>106</v>
      </c>
    </row>
    <row r="44" spans="1:5" ht="14.25" customHeight="1" x14ac:dyDescent="0.3"/>
    <row r="45" spans="1:5" ht="14.25" customHeight="1" x14ac:dyDescent="0.3"/>
    <row r="46" spans="1:5" ht="14.25" customHeight="1" x14ac:dyDescent="0.3"/>
    <row r="47" spans="1:5" ht="14.25" customHeight="1" x14ac:dyDescent="0.3"/>
    <row r="48" spans="1:5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Absolute_Relative Referencing</vt:lpstr>
      <vt:lpstr>Conditional Formatting</vt:lpstr>
      <vt:lpstr>Using IF</vt:lpstr>
      <vt:lpstr>IF+And</vt:lpstr>
      <vt:lpstr>IF+OR</vt:lpstr>
      <vt:lpstr>Dataset1</vt:lpstr>
      <vt:lpstr>Dataset3</vt:lpstr>
      <vt:lpstr>Dataset2</vt:lpstr>
      <vt:lpstr>CountIF</vt:lpstr>
      <vt:lpstr>SumIF</vt:lpstr>
      <vt:lpstr>Vlookup</vt:lpstr>
      <vt:lpstr>Index-Match</vt:lpstr>
      <vt:lpstr>Data</vt:lpstr>
      <vt:lpstr>Dist_ID</vt:lpstr>
      <vt:lpstr>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OBIECHINA</dc:creator>
  <cp:lastModifiedBy>CHRISTIAN OBIECHINA</cp:lastModifiedBy>
  <dcterms:created xsi:type="dcterms:W3CDTF">2023-09-08T18:47:07Z</dcterms:created>
  <dcterms:modified xsi:type="dcterms:W3CDTF">2023-09-08T22:54:29Z</dcterms:modified>
</cp:coreProperties>
</file>