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8.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iiasahub.sharepoint.com/teams/RESCUE/Shared Documents/WP 1/data/historical/rescue/"/>
    </mc:Choice>
  </mc:AlternateContent>
  <xr:revisionPtr revIDLastSave="480" documentId="8_{B9736ADA-0DF5-43E1-A474-BB18E1116833}" xr6:coauthVersionLast="47" xr6:coauthVersionMax="47" xr10:uidLastSave="{F2118CE5-940B-44FA-B34F-B6F7856843FB}"/>
  <bookViews>
    <workbookView xWindow="0" yWindow="0" windowWidth="11040" windowHeight="12360" activeTab="1" xr2:uid="{0B88E9ED-07D0-4F43-8299-A68F23007D6D}"/>
  </bookViews>
  <sheets>
    <sheet name="data" sheetId="1" r:id="rId1"/>
    <sheet name="CO2" sheetId="12" r:id="rId2"/>
    <sheet name="N2O" sheetId="10" r:id="rId3"/>
    <sheet name="HFC" sheetId="8" r:id="rId4"/>
    <sheet name="CF4" sheetId="6" r:id="rId5"/>
    <sheet name="C2F6" sheetId="7" r:id="rId6"/>
    <sheet name="SF6"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2" i="12" l="1"/>
  <c r="S12" i="12"/>
  <c r="AF8" i="1"/>
  <c r="AF7" i="1"/>
  <c r="E47" i="12"/>
  <c r="F47" i="12"/>
  <c r="D47" i="12"/>
  <c r="G47" i="12"/>
  <c r="E48" i="12"/>
  <c r="G48" i="12" s="1"/>
  <c r="F48" i="12"/>
  <c r="D48" i="12"/>
  <c r="Q7" i="12"/>
  <c r="AF3" i="1"/>
  <c r="AF4" i="1"/>
  <c r="AF5" i="1"/>
  <c r="AF2" i="1"/>
  <c r="E19" i="10"/>
  <c r="E18" i="10"/>
  <c r="E13" i="7"/>
  <c r="E14" i="7"/>
  <c r="E12" i="7"/>
  <c r="E14" i="6"/>
  <c r="E12" i="6"/>
  <c r="F13" i="3"/>
  <c r="F12" i="3"/>
  <c r="F11" i="3"/>
  <c r="H11" i="3"/>
  <c r="G12" i="3"/>
  <c r="H13" i="3"/>
  <c r="G13" i="3"/>
  <c r="G11" i="3"/>
  <c r="H12" i="3"/>
  <c r="F18" i="10"/>
  <c r="F19" i="10"/>
  <c r="G18" i="10"/>
  <c r="G19" i="10"/>
  <c r="G12" i="7"/>
  <c r="G14" i="7"/>
  <c r="F14" i="7"/>
  <c r="G13" i="7"/>
  <c r="F12" i="7"/>
  <c r="F13" i="7"/>
  <c r="G12" i="6"/>
  <c r="F14" i="6"/>
  <c r="G14" i="6"/>
  <c r="F12" i="6"/>
  <c r="E13" i="6"/>
  <c r="E17" i="10"/>
  <c r="R20" i="12" l="1"/>
  <c r="Q41" i="12"/>
  <c r="Q33" i="12"/>
  <c r="Q25" i="12"/>
  <c r="Q17" i="12"/>
  <c r="S42" i="12"/>
  <c r="S34" i="12"/>
  <c r="S26" i="12"/>
  <c r="S18" i="12"/>
  <c r="R28" i="12"/>
  <c r="R11" i="12"/>
  <c r="Q40" i="12"/>
  <c r="Q32" i="12"/>
  <c r="Q24" i="12"/>
  <c r="T24" i="12" s="1"/>
  <c r="Q16" i="12"/>
  <c r="T16" i="12" s="1"/>
  <c r="S41" i="12"/>
  <c r="S33" i="12"/>
  <c r="S25" i="12"/>
  <c r="S17" i="12"/>
  <c r="R35" i="12"/>
  <c r="R19" i="12"/>
  <c r="R34" i="12"/>
  <c r="T34" i="12" s="1"/>
  <c r="R18" i="12"/>
  <c r="T18" i="12" s="1"/>
  <c r="Q39" i="12"/>
  <c r="Q23" i="12"/>
  <c r="S40" i="12"/>
  <c r="S16" i="12"/>
  <c r="R33" i="12"/>
  <c r="R17" i="12"/>
  <c r="Q38" i="12"/>
  <c r="Q22" i="12"/>
  <c r="T22" i="12" s="1"/>
  <c r="S31" i="12"/>
  <c r="S15" i="12"/>
  <c r="R40" i="12"/>
  <c r="R32" i="12"/>
  <c r="R24" i="12"/>
  <c r="R16" i="12"/>
  <c r="Q37" i="12"/>
  <c r="Q29" i="12"/>
  <c r="U29" i="12" s="1"/>
  <c r="Q21" i="12"/>
  <c r="Q13" i="12"/>
  <c r="S38" i="12"/>
  <c r="S30" i="12"/>
  <c r="S22" i="12"/>
  <c r="S14" i="12"/>
  <c r="R43" i="12"/>
  <c r="T43" i="12" s="1"/>
  <c r="R27" i="12"/>
  <c r="R42" i="12"/>
  <c r="R26" i="12"/>
  <c r="Q31" i="12"/>
  <c r="U31" i="12" s="1"/>
  <c r="Q15" i="12"/>
  <c r="S32" i="12"/>
  <c r="S24" i="12"/>
  <c r="R41" i="12"/>
  <c r="R25" i="12"/>
  <c r="T25" i="12" s="1"/>
  <c r="Q30" i="12"/>
  <c r="Q14" i="12"/>
  <c r="S39" i="12"/>
  <c r="S23" i="12"/>
  <c r="R39" i="12"/>
  <c r="R31" i="12"/>
  <c r="R23" i="12"/>
  <c r="T23" i="12" s="1"/>
  <c r="R15" i="12"/>
  <c r="T15" i="12" s="1"/>
  <c r="Q36" i="12"/>
  <c r="Q28" i="12"/>
  <c r="Q20" i="12"/>
  <c r="Q12" i="12"/>
  <c r="S37" i="12"/>
  <c r="S29" i="12"/>
  <c r="S21" i="12"/>
  <c r="U21" i="12" s="1"/>
  <c r="S13" i="12"/>
  <c r="U13" i="12" s="1"/>
  <c r="R36" i="12"/>
  <c r="R38" i="12"/>
  <c r="R30" i="12"/>
  <c r="R22" i="12"/>
  <c r="R14" i="12"/>
  <c r="Q43" i="12"/>
  <c r="Q35" i="12"/>
  <c r="Q27" i="12"/>
  <c r="Q19" i="12"/>
  <c r="Q11" i="12"/>
  <c r="S36" i="12"/>
  <c r="S28" i="12"/>
  <c r="S20" i="12"/>
  <c r="R37" i="12"/>
  <c r="T37" i="12" s="1"/>
  <c r="R29" i="12"/>
  <c r="T29" i="12" s="1"/>
  <c r="R21" i="12"/>
  <c r="T21" i="12" s="1"/>
  <c r="R13" i="12"/>
  <c r="T13" i="12" s="1"/>
  <c r="Q42" i="12"/>
  <c r="Q34" i="12"/>
  <c r="Q26" i="12"/>
  <c r="Q18" i="12"/>
  <c r="U18" i="12" s="1"/>
  <c r="S43" i="12"/>
  <c r="S35" i="12"/>
  <c r="U35" i="12" s="1"/>
  <c r="S27" i="12"/>
  <c r="S19" i="12"/>
  <c r="U19" i="12" s="1"/>
  <c r="S11" i="12"/>
  <c r="T36" i="12"/>
  <c r="U28" i="12"/>
  <c r="U12" i="12"/>
  <c r="T32" i="12"/>
  <c r="T11" i="12"/>
  <c r="AF6" i="1"/>
  <c r="F13" i="6"/>
  <c r="G13" i="6"/>
  <c r="G17" i="10"/>
  <c r="F17" i="10"/>
  <c r="T33" i="12" l="1"/>
  <c r="T17" i="12"/>
  <c r="U32" i="12"/>
  <c r="T12" i="12"/>
  <c r="T19" i="12"/>
  <c r="V20" i="12" s="1"/>
  <c r="E20" i="12" s="1"/>
  <c r="U24" i="12"/>
  <c r="T40" i="12"/>
  <c r="U30" i="12"/>
  <c r="W30" i="12" s="1"/>
  <c r="F30" i="12" s="1"/>
  <c r="T38" i="12"/>
  <c r="U16" i="12"/>
  <c r="T27" i="12"/>
  <c r="U26" i="12"/>
  <c r="T39" i="12"/>
  <c r="T14" i="12"/>
  <c r="V13" i="12" s="1"/>
  <c r="E13" i="12" s="1"/>
  <c r="U11" i="12"/>
  <c r="W11" i="12" s="1"/>
  <c r="F11" i="12" s="1"/>
  <c r="U42" i="12"/>
  <c r="U36" i="12"/>
  <c r="T30" i="12"/>
  <c r="T20" i="12"/>
  <c r="U39" i="12"/>
  <c r="T31" i="12"/>
  <c r="V31" i="12" s="1"/>
  <c r="E31" i="12" s="1"/>
  <c r="U38" i="12"/>
  <c r="U40" i="12"/>
  <c r="U25" i="12"/>
  <c r="T28" i="12"/>
  <c r="U41" i="12"/>
  <c r="V23" i="12"/>
  <c r="E23" i="12" s="1"/>
  <c r="U17" i="12"/>
  <c r="U37" i="12"/>
  <c r="U22" i="12"/>
  <c r="T35" i="12"/>
  <c r="V34" i="12" s="1"/>
  <c r="E34" i="12" s="1"/>
  <c r="U20" i="12"/>
  <c r="U14" i="12"/>
  <c r="U34" i="12"/>
  <c r="T41" i="12"/>
  <c r="T42" i="12"/>
  <c r="V43" i="12" s="1"/>
  <c r="U43" i="12"/>
  <c r="U23" i="12"/>
  <c r="U15" i="12"/>
  <c r="U33" i="12"/>
  <c r="T26" i="12"/>
  <c r="U27" i="12"/>
  <c r="V22" i="12"/>
  <c r="E22" i="12" s="1"/>
  <c r="V21" i="12"/>
  <c r="E21" i="12" s="1"/>
  <c r="V19" i="12" l="1"/>
  <c r="E19" i="12" s="1"/>
  <c r="W19" i="12"/>
  <c r="F19" i="12" s="1"/>
  <c r="V14" i="12"/>
  <c r="E14" i="12" s="1"/>
  <c r="V17" i="12"/>
  <c r="E17" i="12" s="1"/>
  <c r="V26" i="12"/>
  <c r="E26" i="12" s="1"/>
  <c r="V36" i="12"/>
  <c r="E36" i="12" s="1"/>
  <c r="W34" i="12"/>
  <c r="F34" i="12" s="1"/>
  <c r="W43" i="12"/>
  <c r="W35" i="12"/>
  <c r="F35" i="12" s="1"/>
  <c r="V38" i="12"/>
  <c r="V11" i="12"/>
  <c r="E11" i="12" s="1"/>
  <c r="F7" i="1" s="1" a="1"/>
  <c r="F7" i="1" s="1"/>
  <c r="V18" i="12"/>
  <c r="E18" i="12" s="1"/>
  <c r="W28" i="12"/>
  <c r="F28" i="12" s="1"/>
  <c r="V29" i="12"/>
  <c r="E29" i="12" s="1"/>
  <c r="V30" i="12"/>
  <c r="E30" i="12" s="1"/>
  <c r="W36" i="12"/>
  <c r="F36" i="12" s="1"/>
  <c r="V33" i="12"/>
  <c r="E33" i="12" s="1"/>
  <c r="W18" i="12"/>
  <c r="F18" i="12" s="1"/>
  <c r="W27" i="12"/>
  <c r="F27" i="12" s="1"/>
  <c r="W40" i="12"/>
  <c r="W42" i="12"/>
  <c r="W20" i="12"/>
  <c r="F20" i="12" s="1"/>
  <c r="V12" i="12"/>
  <c r="E12" i="12" s="1"/>
  <c r="V37" i="12"/>
  <c r="V16" i="12"/>
  <c r="E16" i="12" s="1"/>
  <c r="W17" i="12"/>
  <c r="F17" i="12" s="1"/>
  <c r="V35" i="12"/>
  <c r="E35" i="12" s="1"/>
  <c r="V32" i="12"/>
  <c r="E32" i="12" s="1"/>
  <c r="W32" i="12"/>
  <c r="F32" i="12" s="1"/>
  <c r="W22" i="12"/>
  <c r="F22" i="12" s="1"/>
  <c r="V27" i="12"/>
  <c r="E27" i="12" s="1"/>
  <c r="W24" i="12"/>
  <c r="F24" i="12" s="1"/>
  <c r="V15" i="12"/>
  <c r="E15" i="12" s="1"/>
  <c r="W38" i="12"/>
  <c r="V28" i="12"/>
  <c r="E28" i="12" s="1"/>
  <c r="W37" i="12"/>
  <c r="W31" i="12"/>
  <c r="F31" i="12" s="1"/>
  <c r="W15" i="12"/>
  <c r="F15" i="12" s="1"/>
  <c r="W12" i="12"/>
  <c r="F12" i="12" s="1"/>
  <c r="F8" i="1" s="1" a="1"/>
  <c r="F8" i="1" s="1"/>
  <c r="W39" i="12"/>
  <c r="W14" i="12"/>
  <c r="F14" i="12" s="1"/>
  <c r="V40" i="12"/>
  <c r="W41" i="12"/>
  <c r="W33" i="12"/>
  <c r="F33" i="12" s="1"/>
  <c r="W21" i="12"/>
  <c r="F21" i="12" s="1"/>
  <c r="W16" i="12"/>
  <c r="F16" i="12" s="1"/>
  <c r="V24" i="12"/>
  <c r="E24" i="12" s="1"/>
  <c r="V25" i="12"/>
  <c r="E25" i="12" s="1"/>
  <c r="V42" i="12"/>
  <c r="V39" i="12"/>
  <c r="V41" i="12"/>
  <c r="W26" i="12"/>
  <c r="F26" i="12" s="1"/>
  <c r="W29" i="12"/>
  <c r="F29" i="12" s="1"/>
  <c r="W13" i="12"/>
  <c r="F13" i="12" s="1"/>
  <c r="W25" i="12"/>
  <c r="F25" i="12" s="1"/>
  <c r="W23" i="12"/>
  <c r="F23"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<sst xmlns="http://schemas.openxmlformats.org/spreadsheetml/2006/main" count="121" uniqueCount="67">
  <si>
    <t>Model</t>
  </si>
  <si>
    <t>Scenario</t>
  </si>
  <si>
    <t>Region</t>
  </si>
  <si>
    <t>Variable</t>
  </si>
  <si>
    <t>Unit</t>
  </si>
  <si>
    <t>History</t>
  </si>
  <si>
    <t>Velders et al. (2015) &amp; Velders et al. (2020)</t>
  </si>
  <si>
    <t>World</t>
  </si>
  <si>
    <t>CEDS+|9+ Sectors|Emissions|HFC|Unharmonized</t>
  </si>
  <si>
    <t>Mt CO2eq/yr</t>
  </si>
  <si>
    <t>Carpenter et al. (2014) &amp; Say et al. (2021)</t>
  </si>
  <si>
    <t>CEDS+|9+ Sectors|Emissions|C2F6|Unharmonized</t>
  </si>
  <si>
    <t>kt C2F6/yr</t>
  </si>
  <si>
    <t>CEDS+|9+ Sectors|Emissions|CF4|Unharmonized</t>
  </si>
  <si>
    <t>kt CF4/yr</t>
  </si>
  <si>
    <t>Carpenter et al. (2014) &amp; Simmonds et al. (2020)</t>
  </si>
  <si>
    <t>CEDS+|9+ Sectors|Emissions|SF6|Unharmonized</t>
  </si>
  <si>
    <t>kt SF6/yr</t>
  </si>
  <si>
    <t>Gütschow et al. (2016) v2.0 &amp; v.2.3.1</t>
  </si>
  <si>
    <t>kt N2O/yr</t>
  </si>
  <si>
    <t>CEDS+|9+ Sectors|Emissions|CO2|Aggregate - Agriculture and LUC|Unharmonized</t>
  </si>
  <si>
    <t>Mt CO2/yr</t>
  </si>
  <si>
    <t>Source:</t>
  </si>
  <si>
    <t>Friedlingstein, P., O'Sullivan, M., Jones, M. W., Andrew, R. M., Gregor, L., Hauck, J., Le Quéré, C., Luijkx, I. T., Olsen, A., Peters, G. P., Peters, W., Pongratz, J., Schwingshackl, C., Sitch, S., Canadell, J. G., Ciais, P., Jackson, R. B., Alin, S. R., Alkama, R., Arneth, A., Arora, V. K., Bates, N. R., Becker, M., Bellouin, N., Bittig, H. C., Bopp, L., Chevallier, F., Chini, L. P., Cronin, M., Evans, W., Falk, S., Feely, R. A., Gasser, T., Gehlen, M., Gkritzalis, T., Gloege, L., Grassi, G., Gruber, N., Gürses, Ö., Harris, I., Hefner, M., Houghton, R. A., Hurtt, G. C., Iida, Y., Ilyina, T., Jain, A. K., Jersild, A., Kadono, K., Kato, E., Kennedy, D., Klein Goldewijk, K., Knauer, J., Korsbakken, J. I., Landschützer, P., Lefèvre, N., Lindsay, K., Liu, J., Liu, Z., Marland, G., Mayot, N., McGrath, M. J., Metzl, N., Monacci, N. M., Munro, D. R., Nakaoka, S.-I., Niwa, Y., O'Brien, K., Ono, T., Palmer, P. I., Pan, N., Pierrot, D., Pocock, K., Poulter, B., Resplandy, L., Robertson, E., Rödenbeck, C., Rodriguez, C., Rosan, T. M., Schwinger, J., Séférian, R., Shutler, J. D., Skjelvan, I., Steinhoff, T., Sun, Q., Sutton, A. J., Sweeney, C., Takao, S., Tanhua, T., Tans, P. P., Tian, X., Tian, H., Tilbrook, B., Tsujino, H., Tubiello, F., van der Werf, G. R., Walker, A. P., Wanninkhof, R., Whitehead, C., Willstrand Wranne, A., Wright, R., Yuan, W., Yue, C., Yue, X., Zaehle, S., Zeng, J., and Zheng, B.: Global Carbon Budget 2022, Earth Syst. Sci. Data, 14, 4811–4900, https://doi.org/10.5194/essd-14-4811-2022, 2022</t>
  </si>
  <si>
    <t>Description:</t>
  </si>
  <si>
    <t>original GtCO2</t>
  </si>
  <si>
    <t>C-to-CO2</t>
  </si>
  <si>
    <t>Gütschow, J., Jeffery, M. L., Gieseke, R., Gebel, R., Stevens, D., Krapp, M., and Rocha, M.: The PRIMAP-hist national historical emissions time series, Earth Syst. Sci. Data, 8, 571–603, https://doi.org/10.5194/essd-8-571-2016, 2016.</t>
  </si>
  <si>
    <t>N2O emissions are extended from v2.0 of Gutschow et al. (2016) using growth rates derived from the 2010-2019 period from v2.3.1 of the dataset, estimating a 2020 value.</t>
  </si>
  <si>
    <t>Timeline</t>
  </si>
  <si>
    <t>Values</t>
  </si>
  <si>
    <t>Forecast</t>
  </si>
  <si>
    <t>Lower Confidence Bound</t>
  </si>
  <si>
    <t>Upper Confidence Bound</t>
  </si>
  <si>
    <t>Velders, G. J. M., Daniel, J. S., Montzka, S. A., Vimont, I., Rigby, M., Krummel, P. B., Muhle, J., O'Doherty, S., Prinn, R. G., Weiss, R. F., and Young, D.: Projections of hydrofluorocarbon (HFC) emissions and the resulting global warming based on recent trends in observed abundances and current policies, Atmos. Chem. Phys., 22, 6087–6101, https://doi.org/10.5194/acp-22-6087-2022, 2022.</t>
  </si>
  <si>
    <t>HFC estimations in the 2007-2020 time period have been revised significantly downward since Velders et al. 2015. To maintain consistency with this downward revision, we simply take the 2020 value as provided in Velders et al. (2022).</t>
  </si>
  <si>
    <t>Data:</t>
  </si>
  <si>
    <t>GWPemis</t>
  </si>
  <si>
    <r>
      <t>Say, D., Manning, A. J., Western, L. M., Young, D., Wisher, A., Rigby, M., Reimann, S., Vollmer, M. K., Maione, M., Arduini, J., Krummel, P. B., Mühle, J., Harth, C. M., Evans, B., Weiss, R. F., Prinn, R. G., and O'Doherty, S.: Global trends and European emissions of tetrafluoromethane (CF</t>
    </r>
    <r>
      <rPr>
        <sz val="8"/>
        <color rgb="FF464646"/>
        <rFont val="Calibri"/>
        <family val="2"/>
        <scheme val="minor"/>
      </rPr>
      <t>4</t>
    </r>
    <r>
      <rPr>
        <sz val="11"/>
        <color rgb="FF464646"/>
        <rFont val="Calibri"/>
        <family val="2"/>
        <scheme val="minor"/>
      </rPr>
      <t>), hexafluoroethane (C</t>
    </r>
    <r>
      <rPr>
        <sz val="8"/>
        <color rgb="FF464646"/>
        <rFont val="Calibri"/>
        <family val="2"/>
        <scheme val="minor"/>
      </rPr>
      <t>2</t>
    </r>
    <r>
      <rPr>
        <sz val="11"/>
        <color rgb="FF464646"/>
        <rFont val="Calibri"/>
        <family val="2"/>
        <scheme val="minor"/>
      </rPr>
      <t>F</t>
    </r>
    <r>
      <rPr>
        <sz val="8"/>
        <color rgb="FF464646"/>
        <rFont val="Calibri"/>
        <family val="2"/>
        <scheme val="minor"/>
      </rPr>
      <t>6</t>
    </r>
    <r>
      <rPr>
        <sz val="11"/>
        <color rgb="FF464646"/>
        <rFont val="Calibri"/>
        <family val="2"/>
        <scheme val="minor"/>
      </rPr>
      <t>) and octafluoropropane (C</t>
    </r>
    <r>
      <rPr>
        <sz val="8"/>
        <color rgb="FF464646"/>
        <rFont val="Calibri"/>
        <family val="2"/>
        <scheme val="minor"/>
      </rPr>
      <t>3</t>
    </r>
    <r>
      <rPr>
        <sz val="11"/>
        <color rgb="FF464646"/>
        <rFont val="Calibri"/>
        <family val="2"/>
        <scheme val="minor"/>
      </rPr>
      <t>F</t>
    </r>
    <r>
      <rPr>
        <sz val="8"/>
        <color rgb="FF464646"/>
        <rFont val="Calibri"/>
        <family val="2"/>
        <scheme val="minor"/>
      </rPr>
      <t>8</t>
    </r>
    <r>
      <rPr>
        <sz val="11"/>
        <color rgb="FF464646"/>
        <rFont val="Calibri"/>
        <family val="2"/>
        <scheme val="minor"/>
      </rPr>
      <t>), Atmos. Chem. Phys., 21, 2149–2164, https://doi.org/10.5194/acp-21-2149-2021, 2021. </t>
    </r>
  </si>
  <si>
    <t>Carpenter et al (2014) is extended using growth rates computed from Say et al. (2021) for the time period 2010-2019, estimating a 2020 value.</t>
  </si>
  <si>
    <r>
      <t>Simmonds, P. G., Rigby, M., Manning, A. J., Park, S., Stanley, K. M., McCulloch, A., Henne, S., Graziosi, F., Maione, M., Arduini, J., Reimann, S., Vollmer, M. K., Mühle, J., O'Doherty, S., Young, D., Krummel, P. B., Fraser, P. J., Weiss, R. F., Salameh, P. K., Harth, C. M., Park, M.-K., Park, H., Arnold, T., Rennick, C., Steele, L. P., Mitrevski, B., Wang, R. H. J., and Prinn, R. G.: The increasing atmospheric burden of the greenhouse gas sulfur hexafluoride (SF</t>
    </r>
    <r>
      <rPr>
        <sz val="8"/>
        <color rgb="FF464646"/>
        <rFont val="Calibri"/>
        <family val="2"/>
        <scheme val="minor"/>
      </rPr>
      <t>6</t>
    </r>
    <r>
      <rPr>
        <sz val="11"/>
        <color rgb="FF464646"/>
        <rFont val="Calibri"/>
        <family val="2"/>
        <scheme val="minor"/>
      </rPr>
      <t>), Atmos. Chem. Phys., 20, 7271–7290, https://doi.org/10.5194/acp-20-7271-2020, 2020. </t>
    </r>
  </si>
  <si>
    <t>Velders et al (2015) is extended using growth rates computed from Simmons et al. (2020) for the time period 2010-2018, estimating a 2020 value.</t>
  </si>
  <si>
    <t>CEDS+|9+ Sectors|Emissions|N2O|Unharmonized</t>
  </si>
  <si>
    <t>We split and extend the estimates of Le Quéré, C. (2016) to 2020 trended using the 2010-2020 emissions from Friedlingstein et al. (2022)</t>
  </si>
  <si>
    <t>Net</t>
  </si>
  <si>
    <t>deforestation (total)</t>
  </si>
  <si>
    <t>forest regrowth (total)</t>
  </si>
  <si>
    <t>other transitions</t>
  </si>
  <si>
    <t>peat drainage &amp; peat fires</t>
  </si>
  <si>
    <t>wood harvest &amp; other forest management</t>
  </si>
  <si>
    <t>Afforestation</t>
  </si>
  <si>
    <t>Year</t>
  </si>
  <si>
    <t>Share (positive)</t>
  </si>
  <si>
    <t>Share (negative)</t>
  </si>
  <si>
    <t>5-year share (pos)</t>
  </si>
  <si>
    <t>5-year share (neg)</t>
  </si>
  <si>
    <t>Gross positive</t>
  </si>
  <si>
    <t>slope</t>
  </si>
  <si>
    <t>GCB 2016 (Le Quéré) in MtCO2</t>
  </si>
  <si>
    <t>original MtCO2</t>
  </si>
  <si>
    <t>GCB 2016 with GCB 2023 split and extension</t>
  </si>
  <si>
    <t>Le Quéré, C. (2016) &amp; Friedlingstein et al. (2023)</t>
  </si>
  <si>
    <t>CEDS+|9+ Sectors|Emissions|CO2|CDR Afforestation|Unharmonized</t>
  </si>
  <si>
    <t>Gross positive (GCB 2023 share)</t>
  </si>
  <si>
    <t>Afforestation  (GCB 2023 share)</t>
  </si>
  <si>
    <t>GCB 2023 (aggregated) in GtCO2</t>
  </si>
  <si>
    <t>GCB 2023 in GtC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</si>
</sst>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464646"/>
      <name val="Calibri"/>
      <family val="2"/>
      <scheme val="minor"/>
    </font>
    <font>
      <sz val="8"/>
      <color rgb="FF464646"/>
      <name val="Calibri"/>
      <family val="2"/>
      <scheme val="minor"/>
    </font>
    <font>
      <sz val="9"/>
      <color rgb="FF464646"/>
      <name val="Open Sans"/>
      <family val="2"/>
    </font>
    <font>
      <sz val="12"/>
      <color rgb="FF000000"/>
      <name val="Calibri"/>
      <family val="2"/>
    </font>
    <font>
      <sz val="18"/>
      <color theme="3"/>
      <name val="Calibri Light"/>
      <family val="2"/>
      <scheme val="major"/>
    </font>
    <font>
      <b/>
      <sz val="12"/>
      <color rgb="FF000000"/>
      <name val="Arial"/>
      <family val="2"/>
      <charset val="1"/>
    </font>
    <font>
      <sz val="12"/>
      <color rgb="FF000000"/>
      <name val="Arial"/>
      <family val="2"/>
      <charset val="1"/>
    </font>
  </fonts>
  <fills count="3">
    <fill>
      <patternFill patternType="none"/>
    </fill>
    <fill>
      <patternFill patternType="gray125"/>
    </fill>
    <fill>
      <patternFill patternType="solid">
        <fgColor theme="4"/>
        <bgColor theme="4"/>
      </patternFill>
    </fill>
  </fills>
  <borders count="6">
    <border>
      <left/>
      <right/>
      <top/>
      <bottom/>
      <diagonal/>
    </border>
    <border>
      <left/>
      <right/>
      <top/>
      <bottom style="thick">
        <color theme="4"/>
      </bottom>
      <diagonal/>
    </border>
    <border>
      <left style="thin">
        <color auto="1"/>
      </left>
      <right/>
      <top/>
      <bottom/>
      <diagonal/>
    </border>
    <border>
      <left/>
      <right style="thick">
        <color auto="1"/>
      </right>
      <top/>
      <bottom/>
      <diagonal/>
    </border>
    <border>
      <left/>
      <right/>
      <top style="thin">
        <color theme="4"/>
      </top>
      <bottom/>
      <diagonal/>
    </border>
    <border>
      <left/>
      <right/>
      <top style="thin">
        <color theme="4"/>
      </top>
      <bottom style="thin">
        <color theme="4"/>
      </bottom>
      <diagonal/>
    </border>
  </borders>
  <cellStyleXfs count="4">
    <xf numFmtId="0" fontId="0" fillId="0" borderId="0"/>
    <xf numFmtId="0" fontId="1" fillId="0" borderId="0" applyNumberFormat="0" applyFill="0" applyBorder="0" applyAlignment="0" applyProtection="0"/>
    <xf numFmtId="0" fontId="5" fillId="0" borderId="0"/>
    <xf numFmtId="0" fontId="6" fillId="0" borderId="0" applyNumberFormat="0" applyFill="0" applyBorder="0" applyAlignment="0" applyProtection="0"/>
  </cellStyleXfs>
  <cellXfs count="19">
    <xf numFmtId="0" fontId="0" fillId="0" borderId="0" xfId="0"/>
    <xf numFmtId="2" fontId="0" fillId="0" borderId="0" xfId="0" applyNumberFormat="1"/>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1" applyAlignment="1">
      <alignment wrapText="1"/>
    </xf>
    <xf numFmtId="0" fontId="7" fillId="0" borderId="0" xfId="0" applyFont="1" applyAlignment="1">
      <alignment horizontal="right"/>
    </xf>
    <xf numFmtId="0" fontId="7" fillId="0" borderId="0" xfId="0" applyFont="1" applyAlignment="1">
      <alignment horizontal="center" vertical="center" wrapText="1"/>
    </xf>
    <xf numFmtId="0" fontId="7" fillId="0" borderId="0" xfId="0" applyFont="1" applyAlignment="1">
      <alignmen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xf numFmtId="0" fontId="8" fillId="0" borderId="0" xfId="0" applyFont="1" applyAlignment="1">
      <alignment horizontal="right"/>
    </xf>
    <xf numFmtId="0" fontId="7" fillId="2" borderId="4" xfId="0" applyFont="1" applyFill="1" applyBorder="1" applyAlignment="1">
      <alignment horizontal="right"/>
    </xf>
    <xf numFmtId="0" fontId="8" fillId="0" borderId="4" xfId="0" applyFont="1" applyBorder="1"/>
    <xf numFmtId="0" fontId="8" fillId="0" borderId="4" xfId="0" applyFont="1" applyBorder="1" applyAlignment="1">
      <alignment horizontal="right"/>
    </xf>
    <xf numFmtId="0" fontId="8" fillId="0" borderId="5" xfId="0" applyFont="1" applyBorder="1"/>
    <xf numFmtId="0" fontId="6" fillId="0" borderId="0" xfId="3"/>
    <xf numFmtId="0" fontId="6" fillId="0" borderId="1" xfId="3" applyBorder="1"/>
  </cellXfs>
  <cellStyles count="4">
    <cellStyle name="Hyperlink" xfId="1" builtinId="8"/>
    <cellStyle name="Normal" xfId="0" builtinId="0"/>
    <cellStyle name="Normal 2" xfId="2" xr:uid="{B63E37D0-467A-4A3D-B56B-43F8486DCE8F}"/>
    <cellStyle name="Title" xfId="3" builtinId="15"/>
  </cellStyles>
  <dxfs count="2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2"/>
        <color rgb="FF000000"/>
        <name val="Arial"/>
        <family val="2"/>
        <charset val="1"/>
        <scheme val="none"/>
      </font>
    </dxf>
    <dxf>
      <font>
        <b val="0"/>
        <i val="0"/>
        <strike val="0"/>
        <condense val="0"/>
        <extend val="0"/>
        <outline val="0"/>
        <shadow val="0"/>
        <u val="none"/>
        <vertAlign val="baseline"/>
        <sz val="12"/>
        <color rgb="FF000000"/>
        <name val="Arial"/>
        <family val="2"/>
        <charset val="1"/>
        <scheme val="none"/>
      </font>
      <numFmt numFmtId="0" formatCode="General"/>
    </dxf>
    <dxf>
      <font>
        <b val="0"/>
        <i val="0"/>
        <strike val="0"/>
        <condense val="0"/>
        <extend val="0"/>
        <outline val="0"/>
        <shadow val="0"/>
        <u val="none"/>
        <vertAlign val="baseline"/>
        <sz val="12"/>
        <color rgb="FF000000"/>
        <name val="Arial"/>
        <family val="2"/>
        <charset val="1"/>
        <scheme val="none"/>
      </font>
      <numFmt numFmtId="0" formatCode="General"/>
    </dxf>
    <dxf>
      <font>
        <b val="0"/>
        <i val="0"/>
        <strike val="0"/>
        <condense val="0"/>
        <extend val="0"/>
        <outline val="0"/>
        <shadow val="0"/>
        <u val="none"/>
        <vertAlign val="baseline"/>
        <sz val="12"/>
        <color rgb="FF000000"/>
        <name val="Arial"/>
        <family val="2"/>
        <charset val="1"/>
        <scheme val="none"/>
      </font>
      <numFmt numFmtId="0" formatCode="General"/>
    </dxf>
    <dxf>
      <font>
        <b val="0"/>
        <i val="0"/>
        <strike val="0"/>
        <condense val="0"/>
        <extend val="0"/>
        <outline val="0"/>
        <shadow val="0"/>
        <u val="none"/>
        <vertAlign val="baseline"/>
        <sz val="12"/>
        <color rgb="FF000000"/>
        <name val="Arial"/>
        <family val="2"/>
        <charset val="1"/>
        <scheme val="none"/>
      </font>
      <numFmt numFmtId="0" formatCode="General"/>
    </dxf>
    <dxf>
      <font>
        <b val="0"/>
        <i val="0"/>
        <strike val="0"/>
        <condense val="0"/>
        <extend val="0"/>
        <outline val="0"/>
        <shadow val="0"/>
        <u val="none"/>
        <vertAlign val="baseline"/>
        <sz val="12"/>
        <color rgb="FF000000"/>
        <name val="Arial"/>
        <family val="2"/>
        <charset val="1"/>
        <scheme val="none"/>
      </font>
      <numFmt numFmtId="0" formatCode="General"/>
    </dxf>
    <dxf>
      <font>
        <b val="0"/>
        <i val="0"/>
        <strike val="0"/>
        <condense val="0"/>
        <extend val="0"/>
        <outline val="0"/>
        <shadow val="0"/>
        <u val="none"/>
        <vertAlign val="baseline"/>
        <sz val="12"/>
        <color rgb="FF000000"/>
        <name val="Arial"/>
        <family val="2"/>
        <charset val="1"/>
        <scheme val="none"/>
      </font>
      <numFmt numFmtId="0" formatCode="General"/>
    </dxf>
    <dxf>
      <font>
        <b val="0"/>
        <i val="0"/>
        <strike val="0"/>
        <condense val="0"/>
        <extend val="0"/>
        <outline val="0"/>
        <shadow val="0"/>
        <u val="none"/>
        <vertAlign val="baseline"/>
        <sz val="12"/>
        <color rgb="FF000000"/>
        <name val="Arial"/>
        <family val="2"/>
        <charset val="1"/>
        <scheme val="none"/>
      </font>
      <border diagonalUp="0" diagonalDown="0">
        <left/>
        <right/>
        <top style="thin">
          <color theme="4"/>
        </top>
        <bottom/>
        <vertical/>
        <horizontal/>
      </border>
    </dxf>
    <dxf>
      <border outline="0">
        <left style="thin">
          <color theme="4"/>
        </left>
      </border>
    </dxf>
    <dxf>
      <font>
        <b val="0"/>
        <i val="0"/>
        <strike val="0"/>
        <condense val="0"/>
        <extend val="0"/>
        <outline val="0"/>
        <shadow val="0"/>
        <u val="none"/>
        <vertAlign val="baseline"/>
        <sz val="12"/>
        <color rgb="FF000000"/>
        <name val="Arial"/>
        <family val="2"/>
        <charset val="1"/>
        <scheme val="none"/>
      </font>
    </dxf>
    <dxf>
      <font>
        <b/>
        <i val="0"/>
        <strike val="0"/>
        <condense val="0"/>
        <extend val="0"/>
        <outline val="0"/>
        <shadow val="0"/>
        <u val="none"/>
        <vertAlign val="baseline"/>
        <sz val="12"/>
        <color rgb="FF000000"/>
        <name val="Arial"/>
        <family val="2"/>
        <charset val="1"/>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dxf>
    <dxf>
      <font>
        <b val="0"/>
        <i val="0"/>
        <strike val="0"/>
        <condense val="0"/>
        <extend val="0"/>
        <outline val="0"/>
        <shadow val="0"/>
        <u val="none"/>
        <vertAlign val="baseline"/>
        <sz val="12"/>
        <color rgb="FF000000"/>
        <name val="Arial"/>
        <family val="2"/>
        <charset val="1"/>
        <scheme val="none"/>
      </font>
    </dxf>
    <dxf>
      <font>
        <b val="0"/>
        <i val="0"/>
        <strike val="0"/>
        <condense val="0"/>
        <extend val="0"/>
        <outline val="0"/>
        <shadow val="0"/>
        <u val="none"/>
        <vertAlign val="baseline"/>
        <sz val="12"/>
        <color rgb="FF000000"/>
        <name val="Arial"/>
        <family val="2"/>
        <charset val="1"/>
        <scheme val="none"/>
      </font>
    </dxf>
    <dxf>
      <font>
        <b val="0"/>
        <i val="0"/>
        <strike val="0"/>
        <condense val="0"/>
        <extend val="0"/>
        <outline val="0"/>
        <shadow val="0"/>
        <u val="none"/>
        <vertAlign val="baseline"/>
        <sz val="12"/>
        <color rgb="FF000000"/>
        <name val="Arial"/>
        <family val="2"/>
        <charset val="1"/>
        <scheme val="none"/>
      </font>
    </dxf>
    <dxf>
      <font>
        <b val="0"/>
        <i val="0"/>
        <strike val="0"/>
        <condense val="0"/>
        <extend val="0"/>
        <outline val="0"/>
        <shadow val="0"/>
        <u val="none"/>
        <vertAlign val="baseline"/>
        <sz val="12"/>
        <color rgb="FF000000"/>
        <name val="Arial"/>
        <family val="2"/>
        <charset val="1"/>
        <scheme val="none"/>
      </font>
    </dxf>
    <dxf>
      <font>
        <b val="0"/>
        <i val="0"/>
        <strike val="0"/>
        <condense val="0"/>
        <extend val="0"/>
        <outline val="0"/>
        <shadow val="0"/>
        <u val="none"/>
        <vertAlign val="baseline"/>
        <sz val="12"/>
        <color rgb="FF000000"/>
        <name val="Arial"/>
        <family val="2"/>
        <charset val="1"/>
        <scheme val="none"/>
      </font>
    </dxf>
    <dxf>
      <font>
        <b val="0"/>
        <i val="0"/>
        <strike val="0"/>
        <condense val="0"/>
        <extend val="0"/>
        <outline val="0"/>
        <shadow val="0"/>
        <u val="none"/>
        <vertAlign val="baseline"/>
        <sz val="12"/>
        <color rgb="FF000000"/>
        <name val="Arial"/>
        <family val="2"/>
        <charset val="1"/>
        <scheme val="none"/>
      </font>
    </dxf>
    <dxf>
      <font>
        <b val="0"/>
        <i val="0"/>
        <strike val="0"/>
        <condense val="0"/>
        <extend val="0"/>
        <outline val="0"/>
        <shadow val="0"/>
        <u val="none"/>
        <vertAlign val="baseline"/>
        <sz val="12"/>
        <color rgb="FF000000"/>
        <name val="Arial"/>
        <family val="2"/>
        <charset val="1"/>
        <scheme val="none"/>
      </font>
    </dxf>
    <dxf>
      <font>
        <b/>
        <i val="0"/>
        <strike val="0"/>
        <condense val="0"/>
        <extend val="0"/>
        <outline val="0"/>
        <shadow val="0"/>
        <u val="none"/>
        <vertAlign val="baseline"/>
        <sz val="12"/>
        <color rgb="FF000000"/>
        <name val="Arial"/>
        <family val="2"/>
        <charset val="1"/>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GCB</a:t>
            </a:r>
            <a:r>
              <a:rPr lang="en-GB" baseline="0"/>
              <a:t> 2023 LULUCF in Gt CO2/yr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scatterChart>
        <c:scatterStyle val="lineMarker"/>
        <c:varyColors val="0"/>
        <c:ser>
          <c:idx val="0"/>
          <c:order val="0"/>
          <c:tx>
            <c:strRef>
              <c:f>'CO2'!$Q$10</c:f>
              <c:strCache>
                <c:ptCount val="1"/>
                <c:pt idx="0">
                  <c:v>Net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3772855842269562E-2"/>
                  <c:y val="-6.210577373926825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trendlineLbl>
          </c:trendline>
          <c:xVal>
            <c:numRef>
              <c:f>'CO2'!$P$31:$P$43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xVal>
          <c:yVal>
            <c:numRef>
              <c:f>'CO2'!$Q$31:$Q$43</c:f>
              <c:numCache>
                <c:formatCode>General</c:formatCode>
                <c:ptCount val="13"/>
                <c:pt idx="0">
                  <c:v>5.1812811111111232</c:v>
                </c:pt>
                <c:pt idx="1">
                  <c:v>5.2217977777777902</c:v>
                </c:pt>
                <c:pt idx="2">
                  <c:v>5.3490799999999998</c:v>
                </c:pt>
                <c:pt idx="3">
                  <c:v>4.8623177777777897</c:v>
                </c:pt>
                <c:pt idx="4">
                  <c:v>5.2180822222222094</c:v>
                </c:pt>
                <c:pt idx="5">
                  <c:v>5.6343588888888769</c:v>
                </c:pt>
                <c:pt idx="6">
                  <c:v>4.6023388888888768</c:v>
                </c:pt>
                <c:pt idx="7">
                  <c:v>4.5683122222222101</c:v>
                </c:pt>
                <c:pt idx="8">
                  <c:v>4.2882644444444562</c:v>
                </c:pt>
                <c:pt idx="9">
                  <c:v>4.6008599999999999</c:v>
                </c:pt>
                <c:pt idx="10">
                  <c:v>4.298311111111123</c:v>
                </c:pt>
                <c:pt idx="11">
                  <c:v>4.324723333333333</c:v>
                </c:pt>
                <c:pt idx="12">
                  <c:v>4.3130877777777901</c:v>
                </c:pt>
              </c:numCache>
            </c:numRef>
          </c:yVal>
          <c:smooth val="0"/>
          <c:extLst>
            <c:ext xmlns:c16="http://schemas.microsoft.com/office/drawing/2014/chart" uri="{C3380CC4-5D6E-409C-BE32-E72D297353CC}">
              <c16:uniqueId val="{00000000-7955-4A40-823C-C5F452DF4E4D}"/>
            </c:ext>
          </c:extLst>
        </c:ser>
        <c:ser>
          <c:idx val="1"/>
          <c:order val="1"/>
          <c:tx>
            <c:strRef>
              <c:f>'CO2'!$R$10</c:f>
              <c:strCache>
                <c:ptCount val="1"/>
                <c:pt idx="0">
                  <c:v>Gross positive</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2.2007630776073556E-2"/>
                  <c:y val="-6.968132063574188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trendlineLbl>
          </c:trendline>
          <c:xVal>
            <c:numRef>
              <c:f>'CO2'!$P$31:$P$43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xVal>
          <c:yVal>
            <c:numRef>
              <c:f>'CO2'!$R$31:$R$43</c:f>
              <c:numCache>
                <c:formatCode>General</c:formatCode>
                <c:ptCount val="13"/>
                <c:pt idx="0">
                  <c:v>9.59133999999999</c:v>
                </c:pt>
                <c:pt idx="1">
                  <c:v>9.6497988888888759</c:v>
                </c:pt>
                <c:pt idx="2">
                  <c:v>9.8104355555555554</c:v>
                </c:pt>
                <c:pt idx="3">
                  <c:v>9.3940611111111227</c:v>
                </c:pt>
                <c:pt idx="4">
                  <c:v>9.7438855555555683</c:v>
                </c:pt>
                <c:pt idx="5">
                  <c:v>10.218156666666665</c:v>
                </c:pt>
                <c:pt idx="6">
                  <c:v>9.2796244444444422</c:v>
                </c:pt>
                <c:pt idx="7">
                  <c:v>9.2796611111111087</c:v>
                </c:pt>
                <c:pt idx="8">
                  <c:v>9.0336400000000108</c:v>
                </c:pt>
                <c:pt idx="9">
                  <c:v>9.3681011111111125</c:v>
                </c:pt>
                <c:pt idx="10">
                  <c:v>9.0631322222222135</c:v>
                </c:pt>
                <c:pt idx="11">
                  <c:v>9.0624233333333173</c:v>
                </c:pt>
                <c:pt idx="12">
                  <c:v>9.0251333333333168</c:v>
                </c:pt>
              </c:numCache>
            </c:numRef>
          </c:yVal>
          <c:smooth val="0"/>
          <c:extLst>
            <c:ext xmlns:c16="http://schemas.microsoft.com/office/drawing/2014/chart" uri="{C3380CC4-5D6E-409C-BE32-E72D297353CC}">
              <c16:uniqueId val="{00000001-7955-4A40-823C-C5F452DF4E4D}"/>
            </c:ext>
          </c:extLst>
        </c:ser>
        <c:ser>
          <c:idx val="2"/>
          <c:order val="2"/>
          <c:tx>
            <c:strRef>
              <c:f>'CO2'!$S$10</c:f>
              <c:strCache>
                <c:ptCount val="1"/>
                <c:pt idx="0">
                  <c:v>Afforestation</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1.6711955577485671E-2"/>
                  <c:y val="-7.266956620155540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trendlineLbl>
          </c:trendline>
          <c:xVal>
            <c:numRef>
              <c:f>'CO2'!$P$31:$P$43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xVal>
          <c:yVal>
            <c:numRef>
              <c:f>'CO2'!$S$31:$S$43</c:f>
              <c:numCache>
                <c:formatCode>General</c:formatCode>
                <c:ptCount val="13"/>
                <c:pt idx="0">
                  <c:v>-4.4100833333333327</c:v>
                </c:pt>
                <c:pt idx="1">
                  <c:v>-4.4279888888888763</c:v>
                </c:pt>
                <c:pt idx="2">
                  <c:v>-4.4613433333333337</c:v>
                </c:pt>
                <c:pt idx="3">
                  <c:v>-4.5317311111111227</c:v>
                </c:pt>
                <c:pt idx="4">
                  <c:v>-4.5258033333333332</c:v>
                </c:pt>
                <c:pt idx="5">
                  <c:v>-4.5837733333333324</c:v>
                </c:pt>
                <c:pt idx="6">
                  <c:v>-4.67729777777779</c:v>
                </c:pt>
                <c:pt idx="7">
                  <c:v>-4.7113366666666661</c:v>
                </c:pt>
                <c:pt idx="8">
                  <c:v>-4.7453877777777898</c:v>
                </c:pt>
                <c:pt idx="9">
                  <c:v>-4.7672533333333327</c:v>
                </c:pt>
                <c:pt idx="10">
                  <c:v>-4.7648088888888767</c:v>
                </c:pt>
                <c:pt idx="11">
                  <c:v>-4.7376755555555432</c:v>
                </c:pt>
                <c:pt idx="12">
                  <c:v>-4.7120455555555427</c:v>
                </c:pt>
              </c:numCache>
            </c:numRef>
          </c:yVal>
          <c:smooth val="0"/>
          <c:extLst>
            <c:ext xmlns:c16="http://schemas.microsoft.com/office/drawing/2014/chart" uri="{C3380CC4-5D6E-409C-BE32-E72D297353CC}">
              <c16:uniqueId val="{00000002-7955-4A40-823C-C5F452DF4E4D}"/>
            </c:ext>
          </c:extLst>
        </c:ser>
        <c:dLbls>
          <c:showLegendKey val="0"/>
          <c:showVal val="0"/>
          <c:showCatName val="0"/>
          <c:showSerName val="0"/>
          <c:showPercent val="0"/>
          <c:showBubbleSize val="0"/>
        </c:dLbls>
        <c:axId val="590284784"/>
        <c:axId val="590286496"/>
      </c:scatterChart>
      <c:valAx>
        <c:axId val="59028478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General" sourceLinked="1"/>
        <c:majorTickMark val="out"/>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590286496"/>
        <c:crosses val="autoZero"/>
        <c:crossBetween val="midCat"/>
      </c:valAx>
      <c:valAx>
        <c:axId val="59028649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Gt CO2/yr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59028478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N2O!$D$6</c:f>
              <c:strCache>
                <c:ptCount val="1"/>
                <c:pt idx="0">
                  <c:v>Values</c:v>
                </c:pt>
              </c:strCache>
            </c:strRef>
          </c:tx>
          <c:spPr>
            <a:ln w="28575" cap="rnd">
              <a:solidFill>
                <a:schemeClr val="accent1"/>
              </a:solidFill>
              <a:round/>
            </a:ln>
            <a:effectLst/>
          </c:spPr>
          <c:marker>
            <c:symbol val="none"/>
          </c:marker>
          <c:val>
            <c:numRef>
              <c:f>N2O!$D$7:$D$19</c:f>
              <c:numCache>
                <c:formatCode>General</c:formatCode>
                <c:ptCount val="13"/>
                <c:pt idx="0">
                  <c:v>9670</c:v>
                </c:pt>
                <c:pt idx="1">
                  <c:v>10040</c:v>
                </c:pt>
                <c:pt idx="2">
                  <c:v>10160</c:v>
                </c:pt>
                <c:pt idx="3">
                  <c:v>10110</c:v>
                </c:pt>
                <c:pt idx="4">
                  <c:v>10220</c:v>
                </c:pt>
                <c:pt idx="5">
                  <c:v>10260</c:v>
                </c:pt>
                <c:pt idx="6">
                  <c:v>10340</c:v>
                </c:pt>
                <c:pt idx="7">
                  <c:v>10530</c:v>
                </c:pt>
                <c:pt idx="8">
                  <c:v>10510</c:v>
                </c:pt>
                <c:pt idx="9">
                  <c:v>10550</c:v>
                </c:pt>
              </c:numCache>
            </c:numRef>
          </c:val>
          <c:smooth val="0"/>
          <c:extLst>
            <c:ext xmlns:c16="http://schemas.microsoft.com/office/drawing/2014/chart" uri="{C3380CC4-5D6E-409C-BE32-E72D297353CC}">
              <c16:uniqueId val="{00000000-8A8B-4451-8F4B-17F454A55F68}"/>
            </c:ext>
          </c:extLst>
        </c:ser>
        <c:ser>
          <c:idx val="1"/>
          <c:order val="1"/>
          <c:tx>
            <c:strRef>
              <c:f>N2O!$E$6</c:f>
              <c:strCache>
                <c:ptCount val="1"/>
                <c:pt idx="0">
                  <c:v>Forecast</c:v>
                </c:pt>
              </c:strCache>
            </c:strRef>
          </c:tx>
          <c:spPr>
            <a:ln w="25400" cap="rnd">
              <a:solidFill>
                <a:schemeClr val="accent2"/>
              </a:solidFill>
              <a:round/>
            </a:ln>
            <a:effectLst/>
          </c:spPr>
          <c:marker>
            <c:symbol val="none"/>
          </c:marker>
          <c:cat>
            <c:numRef>
              <c:f>N2O!$C$7:$C$19</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N2O!$E$7:$E$19</c:f>
              <c:numCache>
                <c:formatCode>General</c:formatCode>
                <c:ptCount val="13"/>
                <c:pt idx="9">
                  <c:v>10550</c:v>
                </c:pt>
                <c:pt idx="10">
                  <c:v>10639.032191444046</c:v>
                </c:pt>
                <c:pt idx="11">
                  <c:v>10722.753679929718</c:v>
                </c:pt>
                <c:pt idx="12">
                  <c:v>10806.475168415391</c:v>
                </c:pt>
              </c:numCache>
            </c:numRef>
          </c:val>
          <c:smooth val="0"/>
          <c:extLst>
            <c:ext xmlns:c16="http://schemas.microsoft.com/office/drawing/2014/chart" uri="{C3380CC4-5D6E-409C-BE32-E72D297353CC}">
              <c16:uniqueId val="{00000001-8A8B-4451-8F4B-17F454A55F68}"/>
            </c:ext>
          </c:extLst>
        </c:ser>
        <c:ser>
          <c:idx val="2"/>
          <c:order val="2"/>
          <c:tx>
            <c:strRef>
              <c:f>N2O!$F$6</c:f>
              <c:strCache>
                <c:ptCount val="1"/>
                <c:pt idx="0">
                  <c:v>Lower Confidence Bound</c:v>
                </c:pt>
              </c:strCache>
            </c:strRef>
          </c:tx>
          <c:spPr>
            <a:ln w="12700" cap="rnd">
              <a:solidFill>
                <a:srgbClr val="ED7D31"/>
              </a:solidFill>
              <a:prstDash val="solid"/>
              <a:round/>
            </a:ln>
            <a:effectLst/>
          </c:spPr>
          <c:marker>
            <c:symbol val="none"/>
          </c:marker>
          <c:cat>
            <c:numRef>
              <c:f>N2O!$C$7:$C$19</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N2O!$F$7:$F$19</c:f>
              <c:numCache>
                <c:formatCode>General</c:formatCode>
                <c:ptCount val="13"/>
                <c:pt idx="9" formatCode="0.00">
                  <c:v>10550</c:v>
                </c:pt>
                <c:pt idx="10" formatCode="0.00">
                  <c:v>10418.004328964047</c:v>
                </c:pt>
                <c:pt idx="11" formatCode="0.00">
                  <c:v>10425.243198150527</c:v>
                </c:pt>
                <c:pt idx="12" formatCode="0.00">
                  <c:v>10448.341478191711</c:v>
                </c:pt>
              </c:numCache>
            </c:numRef>
          </c:val>
          <c:smooth val="0"/>
          <c:extLst>
            <c:ext xmlns:c16="http://schemas.microsoft.com/office/drawing/2014/chart" uri="{C3380CC4-5D6E-409C-BE32-E72D297353CC}">
              <c16:uniqueId val="{00000002-8A8B-4451-8F4B-17F454A55F68}"/>
            </c:ext>
          </c:extLst>
        </c:ser>
        <c:ser>
          <c:idx val="3"/>
          <c:order val="3"/>
          <c:tx>
            <c:strRef>
              <c:f>N2O!$G$6</c:f>
              <c:strCache>
                <c:ptCount val="1"/>
                <c:pt idx="0">
                  <c:v>Upper Confidence Bound</c:v>
                </c:pt>
              </c:strCache>
            </c:strRef>
          </c:tx>
          <c:spPr>
            <a:ln w="12700" cap="rnd">
              <a:solidFill>
                <a:srgbClr val="ED7D31"/>
              </a:solidFill>
              <a:prstDash val="solid"/>
              <a:round/>
            </a:ln>
            <a:effectLst/>
          </c:spPr>
          <c:marker>
            <c:symbol val="none"/>
          </c:marker>
          <c:cat>
            <c:numRef>
              <c:f>N2O!$C$7:$C$19</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N2O!$G$7:$G$19</c:f>
              <c:numCache>
                <c:formatCode>General</c:formatCode>
                <c:ptCount val="13"/>
                <c:pt idx="9" formatCode="0.00">
                  <c:v>10550</c:v>
                </c:pt>
                <c:pt idx="10" formatCode="0.00">
                  <c:v>10860.060053924046</c:v>
                </c:pt>
                <c:pt idx="11" formatCode="0.00">
                  <c:v>11020.264161708908</c:v>
                </c:pt>
                <c:pt idx="12" formatCode="0.00">
                  <c:v>11164.608858639071</c:v>
                </c:pt>
              </c:numCache>
            </c:numRef>
          </c:val>
          <c:smooth val="0"/>
          <c:extLst>
            <c:ext xmlns:c16="http://schemas.microsoft.com/office/drawing/2014/chart" uri="{C3380CC4-5D6E-409C-BE32-E72D297353CC}">
              <c16:uniqueId val="{00000003-8A8B-4451-8F4B-17F454A55F68}"/>
            </c:ext>
          </c:extLst>
        </c:ser>
        <c:dLbls>
          <c:showLegendKey val="0"/>
          <c:showVal val="0"/>
          <c:showCatName val="0"/>
          <c:showSerName val="0"/>
          <c:showPercent val="0"/>
          <c:showBubbleSize val="0"/>
        </c:dLbls>
        <c:smooth val="0"/>
        <c:axId val="1819953472"/>
        <c:axId val="1819953056"/>
      </c:lineChart>
      <c:catAx>
        <c:axId val="181995347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819953056"/>
        <c:crosses val="autoZero"/>
        <c:auto val="1"/>
        <c:lblAlgn val="ctr"/>
        <c:lblOffset val="100"/>
        <c:noMultiLvlLbl val="0"/>
      </c:catAx>
      <c:valAx>
        <c:axId val="181995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819953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'CF4'!$D$1</c:f>
              <c:strCache>
                <c:ptCount val="1"/>
                <c:pt idx="0">
                  <c:v>Values</c:v>
                </c:pt>
              </c:strCache>
            </c:strRef>
          </c:tx>
          <c:spPr>
            <a:ln w="28575" cap="rnd">
              <a:solidFill>
                <a:schemeClr val="accent1"/>
              </a:solidFill>
              <a:round/>
            </a:ln>
            <a:effectLst/>
          </c:spPr>
          <c:marker>
            <c:symbol val="none"/>
          </c:marker>
          <c:val>
            <c:numRef>
              <c:f>'CF4'!$D$2:$D$14</c:f>
              <c:numCache>
                <c:formatCode>General</c:formatCode>
                <c:ptCount val="13"/>
                <c:pt idx="0">
                  <c:v>10.199999999999999</c:v>
                </c:pt>
                <c:pt idx="1">
                  <c:v>10.9</c:v>
                </c:pt>
                <c:pt idx="2">
                  <c:v>11.2</c:v>
                </c:pt>
                <c:pt idx="3">
                  <c:v>11.2</c:v>
                </c:pt>
                <c:pt idx="4">
                  <c:v>11.3</c:v>
                </c:pt>
                <c:pt idx="5">
                  <c:v>12.1</c:v>
                </c:pt>
                <c:pt idx="6">
                  <c:v>13</c:v>
                </c:pt>
                <c:pt idx="7">
                  <c:v>13.9</c:v>
                </c:pt>
                <c:pt idx="8">
                  <c:v>14.1</c:v>
                </c:pt>
                <c:pt idx="9">
                  <c:v>13.9</c:v>
                </c:pt>
              </c:numCache>
            </c:numRef>
          </c:val>
          <c:smooth val="0"/>
          <c:extLst>
            <c:ext xmlns:c16="http://schemas.microsoft.com/office/drawing/2014/chart" uri="{C3380CC4-5D6E-409C-BE32-E72D297353CC}">
              <c16:uniqueId val="{00000000-F312-4D25-8BA9-3784B040BC74}"/>
            </c:ext>
          </c:extLst>
        </c:ser>
        <c:ser>
          <c:idx val="1"/>
          <c:order val="1"/>
          <c:tx>
            <c:strRef>
              <c:f>'CF4'!$E$1</c:f>
              <c:strCache>
                <c:ptCount val="1"/>
                <c:pt idx="0">
                  <c:v>Forecast</c:v>
                </c:pt>
              </c:strCache>
            </c:strRef>
          </c:tx>
          <c:spPr>
            <a:ln w="25400" cap="rnd">
              <a:solidFill>
                <a:schemeClr val="accent2"/>
              </a:solidFill>
              <a:round/>
            </a:ln>
            <a:effectLst/>
          </c:spPr>
          <c:marker>
            <c:symbol val="none"/>
          </c:marker>
          <c:cat>
            <c:numRef>
              <c:f>'CF4'!$C$2:$C$14</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'CF4'!$E$2:$E$14</c:f>
              <c:numCache>
                <c:formatCode>General</c:formatCode>
                <c:ptCount val="13"/>
                <c:pt idx="9">
                  <c:v>13.9</c:v>
                </c:pt>
                <c:pt idx="10">
                  <c:v>14.764035320562233</c:v>
                </c:pt>
                <c:pt idx="11">
                  <c:v>15.22025751381064</c:v>
                </c:pt>
                <c:pt idx="12">
                  <c:v>15.67647970705905</c:v>
                </c:pt>
              </c:numCache>
            </c:numRef>
          </c:val>
          <c:smooth val="0"/>
          <c:extLst>
            <c:ext xmlns:c16="http://schemas.microsoft.com/office/drawing/2014/chart" uri="{C3380CC4-5D6E-409C-BE32-E72D297353CC}">
              <c16:uniqueId val="{00000001-F312-4D25-8BA9-3784B040BC74}"/>
            </c:ext>
          </c:extLst>
        </c:ser>
        <c:ser>
          <c:idx val="2"/>
          <c:order val="2"/>
          <c:tx>
            <c:strRef>
              <c:f>'CF4'!$F$1</c:f>
              <c:strCache>
                <c:ptCount val="1"/>
                <c:pt idx="0">
                  <c:v>Lower Confidence Bound</c:v>
                </c:pt>
              </c:strCache>
            </c:strRef>
          </c:tx>
          <c:spPr>
            <a:ln w="12700" cap="rnd">
              <a:solidFill>
                <a:srgbClr val="ED7D31"/>
              </a:solidFill>
              <a:prstDash val="solid"/>
              <a:round/>
            </a:ln>
            <a:effectLst/>
          </c:spPr>
          <c:marker>
            <c:symbol val="none"/>
          </c:marker>
          <c:cat>
            <c:numRef>
              <c:f>'CF4'!$C$2:$C$14</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'CF4'!$F$2:$F$14</c:f>
              <c:numCache>
                <c:formatCode>General</c:formatCode>
                <c:ptCount val="13"/>
                <c:pt idx="9" formatCode="0.00">
                  <c:v>13.9</c:v>
                </c:pt>
                <c:pt idx="10" formatCode="0.00">
                  <c:v>14.038451179017175</c:v>
                </c:pt>
                <c:pt idx="11" formatCode="0.00">
                  <c:v>14.494670107144293</c:v>
                </c:pt>
                <c:pt idx="12" formatCode="0.00">
                  <c:v>14.950886495768909</c:v>
                </c:pt>
              </c:numCache>
            </c:numRef>
          </c:val>
          <c:smooth val="0"/>
          <c:extLst>
            <c:ext xmlns:c16="http://schemas.microsoft.com/office/drawing/2014/chart" uri="{C3380CC4-5D6E-409C-BE32-E72D297353CC}">
              <c16:uniqueId val="{00000002-F312-4D25-8BA9-3784B040BC74}"/>
            </c:ext>
          </c:extLst>
        </c:ser>
        <c:ser>
          <c:idx val="3"/>
          <c:order val="3"/>
          <c:tx>
            <c:strRef>
              <c:f>'CF4'!$G$1</c:f>
              <c:strCache>
                <c:ptCount val="1"/>
                <c:pt idx="0">
                  <c:v>Upper Confidence Bound</c:v>
                </c:pt>
              </c:strCache>
            </c:strRef>
          </c:tx>
          <c:spPr>
            <a:ln w="12700" cap="rnd">
              <a:solidFill>
                <a:srgbClr val="ED7D31"/>
              </a:solidFill>
              <a:prstDash val="solid"/>
              <a:round/>
            </a:ln>
            <a:effectLst/>
          </c:spPr>
          <c:marker>
            <c:symbol val="none"/>
          </c:marker>
          <c:cat>
            <c:numRef>
              <c:f>'CF4'!$C$2:$C$14</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'CF4'!$G$2:$G$14</c:f>
              <c:numCache>
                <c:formatCode>General</c:formatCode>
                <c:ptCount val="13"/>
                <c:pt idx="9" formatCode="0.00">
                  <c:v>13.9</c:v>
                </c:pt>
                <c:pt idx="10" formatCode="0.00">
                  <c:v>15.48961946210729</c:v>
                </c:pt>
                <c:pt idx="11" formatCode="0.00">
                  <c:v>15.945844920476988</c:v>
                </c:pt>
                <c:pt idx="12" formatCode="0.00">
                  <c:v>16.402072918349191</c:v>
                </c:pt>
              </c:numCache>
            </c:numRef>
          </c:val>
          <c:smooth val="0"/>
          <c:extLst>
            <c:ext xmlns:c16="http://schemas.microsoft.com/office/drawing/2014/chart" uri="{C3380CC4-5D6E-409C-BE32-E72D297353CC}">
              <c16:uniqueId val="{00000003-F312-4D25-8BA9-3784B040BC74}"/>
            </c:ext>
          </c:extLst>
        </c:ser>
        <c:dLbls>
          <c:showLegendKey val="0"/>
          <c:showVal val="0"/>
          <c:showCatName val="0"/>
          <c:showSerName val="0"/>
          <c:showPercent val="0"/>
          <c:showBubbleSize val="0"/>
        </c:dLbls>
        <c:smooth val="0"/>
        <c:axId val="614820560"/>
        <c:axId val="614821392"/>
      </c:lineChart>
      <c:catAx>
        <c:axId val="61482056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14821392"/>
        <c:crosses val="autoZero"/>
        <c:auto val="1"/>
        <c:lblAlgn val="ctr"/>
        <c:lblOffset val="100"/>
        <c:noMultiLvlLbl val="0"/>
      </c:catAx>
      <c:valAx>
        <c:axId val="61482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14820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'C2F6'!$D$1</c:f>
              <c:strCache>
                <c:ptCount val="1"/>
                <c:pt idx="0">
                  <c:v>Values</c:v>
                </c:pt>
              </c:strCache>
            </c:strRef>
          </c:tx>
          <c:spPr>
            <a:ln w="28575" cap="rnd">
              <a:solidFill>
                <a:schemeClr val="accent1"/>
              </a:solidFill>
              <a:round/>
            </a:ln>
            <a:effectLst/>
          </c:spPr>
          <c:marker>
            <c:symbol val="none"/>
          </c:marker>
          <c:val>
            <c:numRef>
              <c:f>'C2F6'!$D$2:$D$14</c:f>
              <c:numCache>
                <c:formatCode>General</c:formatCode>
                <c:ptCount val="13"/>
                <c:pt idx="0">
                  <c:v>1.9</c:v>
                </c:pt>
                <c:pt idx="1">
                  <c:v>1.9</c:v>
                </c:pt>
                <c:pt idx="2">
                  <c:v>1.9</c:v>
                </c:pt>
                <c:pt idx="3">
                  <c:v>1.9</c:v>
                </c:pt>
                <c:pt idx="4">
                  <c:v>2</c:v>
                </c:pt>
                <c:pt idx="5">
                  <c:v>2</c:v>
                </c:pt>
                <c:pt idx="6">
                  <c:v>2.1</c:v>
                </c:pt>
                <c:pt idx="7">
                  <c:v>2.2999999999999998</c:v>
                </c:pt>
                <c:pt idx="8">
                  <c:v>2.2000000000000002</c:v>
                </c:pt>
                <c:pt idx="9">
                  <c:v>2.2000000000000002</c:v>
                </c:pt>
              </c:numCache>
            </c:numRef>
          </c:val>
          <c:smooth val="0"/>
          <c:extLst>
            <c:ext xmlns:c16="http://schemas.microsoft.com/office/drawing/2014/chart" uri="{C3380CC4-5D6E-409C-BE32-E72D297353CC}">
              <c16:uniqueId val="{00000000-D50C-424B-AE13-7C244327A2C5}"/>
            </c:ext>
          </c:extLst>
        </c:ser>
        <c:ser>
          <c:idx val="1"/>
          <c:order val="1"/>
          <c:tx>
            <c:strRef>
              <c:f>'C2F6'!$E$1</c:f>
              <c:strCache>
                <c:ptCount val="1"/>
                <c:pt idx="0">
                  <c:v>Forecast</c:v>
                </c:pt>
              </c:strCache>
            </c:strRef>
          </c:tx>
          <c:spPr>
            <a:ln w="25400" cap="rnd">
              <a:solidFill>
                <a:schemeClr val="accent2"/>
              </a:solidFill>
              <a:round/>
            </a:ln>
            <a:effectLst/>
          </c:spPr>
          <c:marker>
            <c:symbol val="none"/>
          </c:marker>
          <c:cat>
            <c:numRef>
              <c:f>'C2F6'!$C$2:$C$14</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'C2F6'!$E$2:$E$14</c:f>
              <c:numCache>
                <c:formatCode>General</c:formatCode>
                <c:ptCount val="13"/>
                <c:pt idx="9">
                  <c:v>2.2000000000000002</c:v>
                </c:pt>
                <c:pt idx="10">
                  <c:v>2.2909607759776889</c:v>
                </c:pt>
                <c:pt idx="11">
                  <c:v>2.3355862770598796</c:v>
                </c:pt>
                <c:pt idx="12">
                  <c:v>2.3802117781420709</c:v>
                </c:pt>
              </c:numCache>
            </c:numRef>
          </c:val>
          <c:smooth val="0"/>
          <c:extLst>
            <c:ext xmlns:c16="http://schemas.microsoft.com/office/drawing/2014/chart" uri="{C3380CC4-5D6E-409C-BE32-E72D297353CC}">
              <c16:uniqueId val="{00000001-D50C-424B-AE13-7C244327A2C5}"/>
            </c:ext>
          </c:extLst>
        </c:ser>
        <c:ser>
          <c:idx val="2"/>
          <c:order val="2"/>
          <c:tx>
            <c:strRef>
              <c:f>'C2F6'!$F$1</c:f>
              <c:strCache>
                <c:ptCount val="1"/>
                <c:pt idx="0">
                  <c:v>Lower Confidence Bound</c:v>
                </c:pt>
              </c:strCache>
            </c:strRef>
          </c:tx>
          <c:spPr>
            <a:ln w="12700" cap="rnd">
              <a:solidFill>
                <a:srgbClr val="ED7D31"/>
              </a:solidFill>
              <a:prstDash val="solid"/>
              <a:round/>
            </a:ln>
            <a:effectLst/>
          </c:spPr>
          <c:marker>
            <c:symbol val="none"/>
          </c:marker>
          <c:cat>
            <c:numRef>
              <c:f>'C2F6'!$C$2:$C$14</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'C2F6'!$F$2:$F$14</c:f>
              <c:numCache>
                <c:formatCode>General</c:formatCode>
                <c:ptCount val="13"/>
                <c:pt idx="9" formatCode="0.00">
                  <c:v>2.2000000000000002</c:v>
                </c:pt>
                <c:pt idx="10" formatCode="0.00">
                  <c:v>2.1469391663707915</c:v>
                </c:pt>
                <c:pt idx="11" formatCode="0.00">
                  <c:v>2.1870972037577929</c:v>
                </c:pt>
                <c:pt idx="12" formatCode="0.00">
                  <c:v>2.2273516489874985</c:v>
                </c:pt>
              </c:numCache>
            </c:numRef>
          </c:val>
          <c:smooth val="0"/>
          <c:extLst>
            <c:ext xmlns:c16="http://schemas.microsoft.com/office/drawing/2014/chart" uri="{C3380CC4-5D6E-409C-BE32-E72D297353CC}">
              <c16:uniqueId val="{00000002-D50C-424B-AE13-7C244327A2C5}"/>
            </c:ext>
          </c:extLst>
        </c:ser>
        <c:ser>
          <c:idx val="3"/>
          <c:order val="3"/>
          <c:tx>
            <c:strRef>
              <c:f>'C2F6'!$G$1</c:f>
              <c:strCache>
                <c:ptCount val="1"/>
                <c:pt idx="0">
                  <c:v>Upper Confidence Bound</c:v>
                </c:pt>
              </c:strCache>
            </c:strRef>
          </c:tx>
          <c:spPr>
            <a:ln w="12700" cap="rnd">
              <a:solidFill>
                <a:srgbClr val="ED7D31"/>
              </a:solidFill>
              <a:prstDash val="solid"/>
              <a:round/>
            </a:ln>
            <a:effectLst/>
          </c:spPr>
          <c:marker>
            <c:symbol val="none"/>
          </c:marker>
          <c:cat>
            <c:numRef>
              <c:f>'C2F6'!$C$2:$C$14</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'C2F6'!$G$2:$G$14</c:f>
              <c:numCache>
                <c:formatCode>General</c:formatCode>
                <c:ptCount val="13"/>
                <c:pt idx="9" formatCode="0.00">
                  <c:v>2.2000000000000002</c:v>
                </c:pt>
                <c:pt idx="10" formatCode="0.00">
                  <c:v>2.4349823855845862</c:v>
                </c:pt>
                <c:pt idx="11" formatCode="0.00">
                  <c:v>2.4840753503619664</c:v>
                </c:pt>
                <c:pt idx="12" formatCode="0.00">
                  <c:v>2.5330719072966432</c:v>
                </c:pt>
              </c:numCache>
            </c:numRef>
          </c:val>
          <c:smooth val="0"/>
          <c:extLst>
            <c:ext xmlns:c16="http://schemas.microsoft.com/office/drawing/2014/chart" uri="{C3380CC4-5D6E-409C-BE32-E72D297353CC}">
              <c16:uniqueId val="{00000003-D50C-424B-AE13-7C244327A2C5}"/>
            </c:ext>
          </c:extLst>
        </c:ser>
        <c:dLbls>
          <c:showLegendKey val="0"/>
          <c:showVal val="0"/>
          <c:showCatName val="0"/>
          <c:showSerName val="0"/>
          <c:showPercent val="0"/>
          <c:showBubbleSize val="0"/>
        </c:dLbls>
        <c:smooth val="0"/>
        <c:axId val="868116656"/>
        <c:axId val="868119152"/>
      </c:lineChart>
      <c:catAx>
        <c:axId val="86811665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868119152"/>
        <c:crosses val="autoZero"/>
        <c:auto val="1"/>
        <c:lblAlgn val="ctr"/>
        <c:lblOffset val="100"/>
        <c:noMultiLvlLbl val="0"/>
      </c:catAx>
      <c:valAx>
        <c:axId val="868119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868116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'SF6'!$E$1</c:f>
              <c:strCache>
                <c:ptCount val="1"/>
                <c:pt idx="0">
                  <c:v>Values</c:v>
                </c:pt>
              </c:strCache>
            </c:strRef>
          </c:tx>
          <c:spPr>
            <a:ln w="28575" cap="rnd">
              <a:solidFill>
                <a:schemeClr val="accent1"/>
              </a:solidFill>
              <a:round/>
            </a:ln>
            <a:effectLst/>
          </c:spPr>
          <c:marker>
            <c:symbol val="none"/>
          </c:marker>
          <c:val>
            <c:numRef>
              <c:f>'SF6'!$E$2:$E$13</c:f>
              <c:numCache>
                <c:formatCode>General</c:formatCode>
                <c:ptCount val="12"/>
                <c:pt idx="0">
                  <c:v>7.37</c:v>
                </c:pt>
                <c:pt idx="1">
                  <c:v>7.65</c:v>
                </c:pt>
                <c:pt idx="2">
                  <c:v>7.95</c:v>
                </c:pt>
                <c:pt idx="3">
                  <c:v>8.1999999999999993</c:v>
                </c:pt>
                <c:pt idx="4">
                  <c:v>8.39</c:v>
                </c:pt>
                <c:pt idx="5">
                  <c:v>8.4499999999999993</c:v>
                </c:pt>
                <c:pt idx="6">
                  <c:v>8.73</c:v>
                </c:pt>
                <c:pt idx="7">
                  <c:v>8.92</c:v>
                </c:pt>
                <c:pt idx="8">
                  <c:v>9.0399999999999991</c:v>
                </c:pt>
              </c:numCache>
            </c:numRef>
          </c:val>
          <c:smooth val="0"/>
          <c:extLst>
            <c:ext xmlns:c16="http://schemas.microsoft.com/office/drawing/2014/chart" uri="{C3380CC4-5D6E-409C-BE32-E72D297353CC}">
              <c16:uniqueId val="{00000000-5794-4BBE-B7AF-829E31B8AC89}"/>
            </c:ext>
          </c:extLst>
        </c:ser>
        <c:ser>
          <c:idx val="1"/>
          <c:order val="1"/>
          <c:tx>
            <c:strRef>
              <c:f>'SF6'!$F$1</c:f>
              <c:strCache>
                <c:ptCount val="1"/>
                <c:pt idx="0">
                  <c:v>Forecast</c:v>
                </c:pt>
              </c:strCache>
            </c:strRef>
          </c:tx>
          <c:spPr>
            <a:ln w="25400" cap="rnd">
              <a:solidFill>
                <a:schemeClr val="accent2"/>
              </a:solidFill>
              <a:round/>
            </a:ln>
            <a:effectLst/>
          </c:spPr>
          <c:marker>
            <c:symbol val="none"/>
          </c:marker>
          <c:cat>
            <c:numRef>
              <c:f>'SF6'!$D$2:$D$13</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'SF6'!$F$2:$F$13</c:f>
              <c:numCache>
                <c:formatCode>General</c:formatCode>
                <c:ptCount val="12"/>
                <c:pt idx="8">
                  <c:v>9.0399999999999991</c:v>
                </c:pt>
                <c:pt idx="9">
                  <c:v>9.2536455691729476</c:v>
                </c:pt>
                <c:pt idx="10">
                  <c:v>9.4586872969004787</c:v>
                </c:pt>
                <c:pt idx="11">
                  <c:v>9.6637290246280116</c:v>
                </c:pt>
              </c:numCache>
            </c:numRef>
          </c:val>
          <c:smooth val="0"/>
          <c:extLst>
            <c:ext xmlns:c16="http://schemas.microsoft.com/office/drawing/2014/chart" uri="{C3380CC4-5D6E-409C-BE32-E72D297353CC}">
              <c16:uniqueId val="{00000001-5794-4BBE-B7AF-829E31B8AC89}"/>
            </c:ext>
          </c:extLst>
        </c:ser>
        <c:ser>
          <c:idx val="2"/>
          <c:order val="2"/>
          <c:tx>
            <c:strRef>
              <c:f>'SF6'!$G$1</c:f>
              <c:strCache>
                <c:ptCount val="1"/>
                <c:pt idx="0">
                  <c:v>Lower Confidence Bound</c:v>
                </c:pt>
              </c:strCache>
            </c:strRef>
          </c:tx>
          <c:spPr>
            <a:ln w="12700" cap="rnd">
              <a:solidFill>
                <a:srgbClr val="ED7D31"/>
              </a:solidFill>
              <a:prstDash val="solid"/>
              <a:round/>
            </a:ln>
            <a:effectLst/>
          </c:spPr>
          <c:marker>
            <c:symbol val="none"/>
          </c:marker>
          <c:cat>
            <c:numRef>
              <c:f>'SF6'!$D$2:$D$13</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'SF6'!$G$2:$G$13</c:f>
              <c:numCache>
                <c:formatCode>General</c:formatCode>
                <c:ptCount val="12"/>
                <c:pt idx="8" formatCode="0.00">
                  <c:v>9.0399999999999991</c:v>
                </c:pt>
                <c:pt idx="9" formatCode="0.00">
                  <c:v>9.1050414348090847</c:v>
                </c:pt>
                <c:pt idx="10" formatCode="0.00">
                  <c:v>9.2586614399206919</c:v>
                </c:pt>
                <c:pt idx="11" formatCode="0.00">
                  <c:v>9.4229442365697125</c:v>
                </c:pt>
              </c:numCache>
            </c:numRef>
          </c:val>
          <c:smooth val="0"/>
          <c:extLst>
            <c:ext xmlns:c16="http://schemas.microsoft.com/office/drawing/2014/chart" uri="{C3380CC4-5D6E-409C-BE32-E72D297353CC}">
              <c16:uniqueId val="{00000002-5794-4BBE-B7AF-829E31B8AC89}"/>
            </c:ext>
          </c:extLst>
        </c:ser>
        <c:ser>
          <c:idx val="3"/>
          <c:order val="3"/>
          <c:tx>
            <c:strRef>
              <c:f>'SF6'!$H$1</c:f>
              <c:strCache>
                <c:ptCount val="1"/>
                <c:pt idx="0">
                  <c:v>Upper Confidence Bound</c:v>
                </c:pt>
              </c:strCache>
            </c:strRef>
          </c:tx>
          <c:spPr>
            <a:ln w="12700" cap="rnd">
              <a:solidFill>
                <a:srgbClr val="ED7D31"/>
              </a:solidFill>
              <a:prstDash val="solid"/>
              <a:round/>
            </a:ln>
            <a:effectLst/>
          </c:spPr>
          <c:marker>
            <c:symbol val="none"/>
          </c:marker>
          <c:cat>
            <c:numRef>
              <c:f>'SF6'!$D$2:$D$13</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'SF6'!$H$2:$H$13</c:f>
              <c:numCache>
                <c:formatCode>General</c:formatCode>
                <c:ptCount val="12"/>
                <c:pt idx="8" formatCode="0.00">
                  <c:v>9.0399999999999991</c:v>
                </c:pt>
                <c:pt idx="9" formatCode="0.00">
                  <c:v>9.4022497035368104</c:v>
                </c:pt>
                <c:pt idx="10" formatCode="0.00">
                  <c:v>9.6587131538802655</c:v>
                </c:pt>
                <c:pt idx="11" formatCode="0.00">
                  <c:v>9.9045138126863108</c:v>
                </c:pt>
              </c:numCache>
            </c:numRef>
          </c:val>
          <c:smooth val="0"/>
          <c:extLst>
            <c:ext xmlns:c16="http://schemas.microsoft.com/office/drawing/2014/chart" uri="{C3380CC4-5D6E-409C-BE32-E72D297353CC}">
              <c16:uniqueId val="{00000003-5794-4BBE-B7AF-829E31B8AC89}"/>
            </c:ext>
          </c:extLst>
        </c:ser>
        <c:dLbls>
          <c:showLegendKey val="0"/>
          <c:showVal val="0"/>
          <c:showCatName val="0"/>
          <c:showSerName val="0"/>
          <c:showPercent val="0"/>
          <c:showBubbleSize val="0"/>
        </c:dLbls>
        <c:smooth val="0"/>
        <c:axId val="690579968"/>
        <c:axId val="690580800"/>
      </c:lineChart>
      <c:catAx>
        <c:axId val="69057996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90580800"/>
        <c:crosses val="autoZero"/>
        <c:auto val="1"/>
        <c:lblAlgn val="ctr"/>
        <c:lblOffset val="100"/>
        <c:noMultiLvlLbl val="0"/>
      </c:catAx>
      <c:valAx>
        <c:axId val="690580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90579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69850</xdr:colOff>
      <xdr:row>46</xdr:row>
      <xdr:rowOff>82550</xdr:rowOff>
    </xdr:from>
    <xdr:to>
      <xdr:col>15</xdr:col>
      <xdr:colOff>800100</xdr:colOff>
      <xdr:row>62</xdr:row>
      <xdr:rowOff>127000</xdr:rowOff>
    </xdr:to>
    <xdr:graphicFrame macro="">
      <xdr:nvGraphicFramePr>
        <xdr:cNvPr id="2" name="Chart 1">
          <a:extLst>
            <a:ext uri="{FF2B5EF4-FFF2-40B4-BE49-F238E27FC236}">
              <a16:creationId xmlns:a16="http://schemas.microsoft.com/office/drawing/2014/main" id="{003FF682-E0BC-70CF-41AA-DCC778194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19</xdr:row>
      <xdr:rowOff>124777</xdr:rowOff>
    </xdr:from>
    <xdr:to>
      <xdr:col>14</xdr:col>
      <xdr:colOff>352425</xdr:colOff>
      <xdr:row>39</xdr:row>
      <xdr:rowOff>174307</xdr:rowOff>
    </xdr:to>
    <xdr:graphicFrame macro="">
      <xdr:nvGraphicFramePr>
        <xdr:cNvPr id="2" name="Chart 1">
          <a:extLst>
            <a:ext uri="{FF2B5EF4-FFF2-40B4-BE49-F238E27FC236}">
              <a16:creationId xmlns:a16="http://schemas.microsoft.com/office/drawing/2014/main" id="{2D4AB046-2E2E-D308-BAF7-8420B6921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15</xdr:row>
      <xdr:rowOff>10477</xdr:rowOff>
    </xdr:from>
    <xdr:to>
      <xdr:col>14</xdr:col>
      <xdr:colOff>371475</xdr:colOff>
      <xdr:row>35</xdr:row>
      <xdr:rowOff>60007</xdr:rowOff>
    </xdr:to>
    <xdr:graphicFrame macro="">
      <xdr:nvGraphicFramePr>
        <xdr:cNvPr id="2" name="Chart 1">
          <a:extLst>
            <a:ext uri="{FF2B5EF4-FFF2-40B4-BE49-F238E27FC236}">
              <a16:creationId xmlns:a16="http://schemas.microsoft.com/office/drawing/2014/main" id="{01CD6733-03EA-3812-607C-E92AF18E1C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0</xdr:rowOff>
    </xdr:from>
    <xdr:to>
      <xdr:col>1</xdr:col>
      <xdr:colOff>2322195</xdr:colOff>
      <xdr:row>17</xdr:row>
      <xdr:rowOff>95250</xdr:rowOff>
    </xdr:to>
    <xdr:pic>
      <xdr:nvPicPr>
        <xdr:cNvPr id="3" name="Picture 2">
          <a:extLst>
            <a:ext uri="{FF2B5EF4-FFF2-40B4-BE49-F238E27FC236}">
              <a16:creationId xmlns:a16="http://schemas.microsoft.com/office/drawing/2014/main" id="{E97F93AB-33BA-F11B-D4DC-A21A95CB51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476750"/>
          <a:ext cx="3046095" cy="2444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9525</xdr:colOff>
      <xdr:row>15</xdr:row>
      <xdr:rowOff>20002</xdr:rowOff>
    </xdr:from>
    <xdr:to>
      <xdr:col>14</xdr:col>
      <xdr:colOff>361950</xdr:colOff>
      <xdr:row>35</xdr:row>
      <xdr:rowOff>69532</xdr:rowOff>
    </xdr:to>
    <xdr:graphicFrame macro="">
      <xdr:nvGraphicFramePr>
        <xdr:cNvPr id="2" name="Chart 1">
          <a:extLst>
            <a:ext uri="{FF2B5EF4-FFF2-40B4-BE49-F238E27FC236}">
              <a16:creationId xmlns:a16="http://schemas.microsoft.com/office/drawing/2014/main" id="{C3435246-27AF-A323-CA92-761EA20D1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3</xdr:row>
      <xdr:rowOff>152400</xdr:rowOff>
    </xdr:from>
    <xdr:to>
      <xdr:col>1</xdr:col>
      <xdr:colOff>2333625</xdr:colOff>
      <xdr:row>17</xdr:row>
      <xdr:rowOff>64770</xdr:rowOff>
    </xdr:to>
    <xdr:pic>
      <xdr:nvPicPr>
        <xdr:cNvPr id="3" name="Picture 2">
          <a:extLst>
            <a:ext uri="{FF2B5EF4-FFF2-40B4-BE49-F238E27FC236}">
              <a16:creationId xmlns:a16="http://schemas.microsoft.com/office/drawing/2014/main" id="{DF361F01-A011-04AB-9DF9-39EDA5C7BB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 y="2533650"/>
          <a:ext cx="3046095" cy="2447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15240</xdr:colOff>
      <xdr:row>15</xdr:row>
      <xdr:rowOff>120967</xdr:rowOff>
    </xdr:from>
    <xdr:to>
      <xdr:col>15</xdr:col>
      <xdr:colOff>367665</xdr:colOff>
      <xdr:row>35</xdr:row>
      <xdr:rowOff>168592</xdr:rowOff>
    </xdr:to>
    <xdr:graphicFrame macro="">
      <xdr:nvGraphicFramePr>
        <xdr:cNvPr id="2" name="Chart 1">
          <a:extLst>
            <a:ext uri="{FF2B5EF4-FFF2-40B4-BE49-F238E27FC236}">
              <a16:creationId xmlns:a16="http://schemas.microsoft.com/office/drawing/2014/main" id="{4243A2C0-12AF-667A-928C-711D6C75A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13</xdr:row>
      <xdr:rowOff>76200</xdr:rowOff>
    </xdr:from>
    <xdr:to>
      <xdr:col>1</xdr:col>
      <xdr:colOff>3998595</xdr:colOff>
      <xdr:row>43</xdr:row>
      <xdr:rowOff>15240</xdr:rowOff>
    </xdr:to>
    <xdr:pic>
      <xdr:nvPicPr>
        <xdr:cNvPr id="3" name="Picture 2">
          <a:extLst>
            <a:ext uri="{FF2B5EF4-FFF2-40B4-BE49-F238E27FC236}">
              <a16:creationId xmlns:a16="http://schemas.microsoft.com/office/drawing/2014/main" id="{EADFC03A-63E9-4DF0-A49F-CF24229546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28875"/>
          <a:ext cx="4758690" cy="5364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44A064-0B51-2F41-B2CC-A731C6DEDC80}" name="GCB2022_GtC" displayName="GCB2022_GtC" ref="H10:N43" totalsRowShown="0" headerRowDxfId="27" dataDxfId="26">
  <autoFilter ref="H10:N43" xr:uid="{1C44A064-0B51-2F41-B2CC-A731C6DEDC80}"/>
  <tableColumns count="7">
    <tableColumn id="1" xr3:uid="{C7CC8853-AB96-AB4E-AEE7-6D713BC416DB}" name="Year" dataDxfId="25"/>
    <tableColumn id="2" xr3:uid="{9C69BE3D-597C-C54C-992E-44F3457F8692}" name="Net" dataDxfId="24"/>
    <tableColumn id="3" xr3:uid="{CDF32AE9-DE19-6E4D-B4AA-B07993D4BAF5}" name="deforestation (total)" dataDxfId="23"/>
    <tableColumn id="4" xr3:uid="{2EAC3F9D-2CC8-9C40-869C-198E5EC53118}" name="forest regrowth (total)" dataDxfId="22"/>
    <tableColumn id="5" xr3:uid="{BE5DBBD7-98E3-2C47-9C72-6FC9C2B62ABE}" name="other transitions" dataDxfId="21"/>
    <tableColumn id="6" xr3:uid="{ED19A494-88DC-824C-A5EC-093A6C067F4A}" name="peat drainage &amp; peat fires" dataDxfId="20"/>
    <tableColumn id="7" xr3:uid="{E260A40C-5530-6446-86EF-D13B1422133A}" name="wood harvest &amp; other forest management" dataDxfId="1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835763-E7BA-5B44-B4F3-44A149D10C11}" name="GCB2022_GtCO2" displayName="GCB2022_GtCO2" ref="P10:W43" totalsRowShown="0" headerRowDxfId="18" dataDxfId="17" tableBorderDxfId="16">
  <autoFilter ref="P10:W43" xr:uid="{A7835763-E7BA-5B44-B4F3-44A149D10C11}"/>
  <tableColumns count="8">
    <tableColumn id="1" xr3:uid="{A8F8454E-8C91-0D4E-8219-CD754E3EB0EE}" name="Year" dataDxfId="15"/>
    <tableColumn id="2" xr3:uid="{48937193-DF69-A148-96F9-FFE5218857EE}" name="Net" dataDxfId="14">
      <calculatedColumnFormula>GCB2022_GtC[[#This Row],[Net]] * $Q$7</calculatedColumnFormula>
    </tableColumn>
    <tableColumn id="3" xr3:uid="{DE8A8CCF-7E99-C44E-B9BC-B72A171508A9}" name="Gross positive" dataDxfId="13">
      <calculatedColumnFormula>SUM(GCB2022_GtC[[#This Row],[deforestation (total)]],GCB2022_GtC[[#This Row],[other transitions]],GCB2022_GtC[[#This Row],[peat drainage &amp; peat fires]],GCB2022_GtC[[#This Row],[wood harvest &amp; other forest management]]) * $Q$7</calculatedColumnFormula>
    </tableColumn>
    <tableColumn id="4" xr3:uid="{A214DEA3-49CE-3743-B237-A83E05270336}" name="Afforestation" dataDxfId="12">
      <calculatedColumnFormula>GCB2022_GtC[[#This Row],[forest regrowth (total)]] * $Q$7</calculatedColumnFormula>
    </tableColumn>
    <tableColumn id="5" xr3:uid="{313328ED-E9A4-7847-A0F8-6274C13E8117}" name="Share (positive)" dataDxfId="11">
      <calculatedColumnFormula>GCB2022_GtCO2[[#This Row],[Gross positive]]/GCB2022_GtCO2[[#This Row],[Net]]</calculatedColumnFormula>
    </tableColumn>
    <tableColumn id="6" xr3:uid="{99A74A5A-A4D9-5743-A732-DD01951DACF9}" name="Share (negative)" dataDxfId="10">
      <calculatedColumnFormula>GCB2022_GtCO2[[#This Row],[Afforestation]]/GCB2022_GtCO2[[#This Row],[Net]]</calculatedColumnFormula>
    </tableColumn>
    <tableColumn id="7" xr3:uid="{58BB59AD-D572-F64F-BDE3-9F5361E5D1FF}" name="5-year share (pos)" dataDxfId="9">
      <calculatedColumnFormula>AVERAGE(T9,T10,T11,T12, T13)</calculatedColumnFormula>
    </tableColumn>
    <tableColumn id="8" xr3:uid="{A1C10978-1D5B-EC45-8250-9CF55352A38E}" name="5-year share (neg)" dataDxfId="8">
      <calculatedColumnFormula>AVERAGE(U9,U10,U11,U12, U13)</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34BA813-E440-4D4E-90EB-A3EC3457745B}" name="GCB2016_GtCO2" displayName="GCB2016_GtCO2" ref="C10:F36" totalsRowShown="0">
  <autoFilter ref="C10:F36" xr:uid="{934BA813-E440-4D4E-90EB-A3EC3457745B}"/>
  <tableColumns count="4">
    <tableColumn id="1" xr3:uid="{9EAD4B3C-397F-7C48-AF8C-1217F865F4D0}" name="Year"/>
    <tableColumn id="2" xr3:uid="{FC9A81C1-1FE1-0540-82B6-06E1E3EBAE12}" name="original MtCO2"/>
    <tableColumn id="3" xr3:uid="{C4E2AEC6-C89B-9344-86AD-1C434FDEAD26}" name="Gross positive (GCB 2023 share)">
      <calculatedColumnFormula>V11*$D11</calculatedColumnFormula>
    </tableColumn>
    <tableColumn id="4" xr3:uid="{1924A755-525B-4E4E-89D4-17132648A0D1}" name="Afforestation  (GCB 2023 share)">
      <calculatedColumnFormula>W11*$D11</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576A5FE-BD45-0F4E-9245-85573DC15BD6}" name="Table8" displayName="Table8" ref="C46:G48" totalsRowShown="0">
  <autoFilter ref="C46:G48" xr:uid="{D576A5FE-BD45-0F4E-9245-85573DC15BD6}"/>
  <tableColumns count="5">
    <tableColumn id="1" xr3:uid="{813A9E98-B295-3645-85BF-B198B5CD66BA}" name="Year"/>
    <tableColumn id="2" xr3:uid="{09EE0A1A-A121-7345-A734-F84C6CB5714C}" name="original GtCO2">
      <calculatedColumnFormula>D46+($C47-$C46)*D50</calculatedColumnFormula>
    </tableColumn>
    <tableColumn id="3" xr3:uid="{EC04CD37-4521-514A-84B5-8392B95610BB}" name="Gross positive">
      <calculatedColumnFormula>E46+($C47-$C46)*E50</calculatedColumnFormula>
    </tableColumn>
    <tableColumn id="4" xr3:uid="{DF510868-F8FC-4F40-82B1-B8EEE2A0DB23}" name="Afforestation">
      <calculatedColumnFormula>F46+($C47-$C46)*F50</calculatedColumnFormula>
    </tableColumn>
    <tableColumn id="5" xr3:uid="{AFDC7E21-2AF0-FE4D-AEE1-1A273B32758B}" name="Net">
      <calculatedColumnFormula>E47+F47</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8F429C-37B9-454E-8433-11DD6EDAD65F}" name="Table4" displayName="Table4" ref="C6:G19" totalsRowShown="0">
  <autoFilter ref="C6:G19" xr:uid="{FA8F429C-37B9-454E-8433-11DD6EDAD65F}"/>
  <tableColumns count="5">
    <tableColumn id="1" xr3:uid="{88699B37-841D-43E0-9FD0-64302565FAE8}" name="Timeline"/>
    <tableColumn id="2" xr3:uid="{F7B07784-E241-4B8D-BA1D-63CCA255D9F0}" name="Values"/>
    <tableColumn id="3" xr3:uid="{6E917F41-7496-46C3-9CD2-81AB6239B8E8}" name="Forecast"/>
    <tableColumn id="4" xr3:uid="{819CA3C6-D909-49F1-B23B-0A366482B484}" name="Lower Confidence Bound" dataDxfId="7"/>
    <tableColumn id="5" xr3:uid="{6769550C-F8B4-4DED-8E24-F1FACAA4BA95}" name="Upper Confidence Bound"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E69E13-EC10-4811-A8FF-05BB889BAB1C}" name="Table2" displayName="Table2" ref="C1:G14" totalsRowShown="0">
  <autoFilter ref="C1:G14" xr:uid="{B9E69E13-EC10-4811-A8FF-05BB889BAB1C}"/>
  <tableColumns count="5">
    <tableColumn id="1" xr3:uid="{5FA98DC3-FB96-4E2E-B6A1-C2AD18357563}" name="Timeline"/>
    <tableColumn id="2" xr3:uid="{317CC0B2-097D-4AD3-A5DC-B705B9BA0D88}" name="Values"/>
    <tableColumn id="3" xr3:uid="{233C6572-C151-4CBA-8B6C-4B72E125E1CE}" name="Forecast"/>
    <tableColumn id="4" xr3:uid="{E2910FB1-BD02-4F05-8719-55B47534420E}" name="Lower Confidence Bound" dataDxfId="5"/>
    <tableColumn id="5" xr3:uid="{C7DDEB78-3D89-4EC4-8E0F-4DCF60B181D2}" name="Upper Confidence Bound" dataDxfId="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16A6C1-83EB-4E9E-B115-E7CDCC888119}" name="Table3" displayName="Table3" ref="C1:G14" totalsRowShown="0">
  <autoFilter ref="C1:G14" xr:uid="{2416A6C1-83EB-4E9E-B115-E7CDCC888119}"/>
  <tableColumns count="5">
    <tableColumn id="1" xr3:uid="{8FE6CAFD-0661-4260-8A51-139BC24602B7}" name="Timeline"/>
    <tableColumn id="2" xr3:uid="{9BCA014E-C5A3-4C88-84DD-488D3CDF7830}" name="Values"/>
    <tableColumn id="3" xr3:uid="{33812096-31F4-4145-8161-3B2704076707}" name="Forecast"/>
    <tableColumn id="4" xr3:uid="{2AE0AAB8-3020-4B61-91FF-612204597C22}" name="Lower Confidence Bound" dataDxfId="3"/>
    <tableColumn id="5" xr3:uid="{39C6FAEC-765E-4B78-BF07-B70EF8FC56AA}" name="Upper Confidence Bound" dataDxf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52056E-2FAE-4809-9BB1-CB8DCEA3730B}" name="Table1" displayName="Table1" ref="D1:H13" totalsRowShown="0">
  <autoFilter ref="D1:H13" xr:uid="{D652056E-2FAE-4809-9BB1-CB8DCEA3730B}"/>
  <tableColumns count="5">
    <tableColumn id="1" xr3:uid="{8A8AB2AA-AACE-4949-A2D7-79B75322339F}" name="Timeline"/>
    <tableColumn id="2" xr3:uid="{96DFA0D2-8D0E-4474-9627-51F0CA72FF59}" name="Values"/>
    <tableColumn id="3" xr3:uid="{82F953FD-458C-42F3-8865-91907C2454C1}" name="Forecast"/>
    <tableColumn id="4" xr3:uid="{274510C0-D6E0-4D2C-AE5E-189352E7302A}" name="Lower Confidence Bound" dataDxfId="1"/>
    <tableColumn id="5" xr3:uid="{01E31E1E-F3EE-45C2-A630-F7FCBD3725DF}" name="Upper Confidence Boun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doi.org/10.5194/essd-14-4811-2022,%202022"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hyperlink" Target="https://doi.org/10.5194/essd-8-571-201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A69E-D452-47F7-8F31-A0A31A2C2EA6}">
  <dimension ref="A1:AF8"/>
  <sheetViews>
    <sheetView workbookViewId="0">
      <pane xSplit="4" topLeftCell="V1" activePane="topRight" state="frozen"/>
      <selection pane="topRight" activeCell="D10" sqref="D10"/>
    </sheetView>
  </sheetViews>
  <sheetFormatPr defaultColWidth="8.85546875" defaultRowHeight="15" x14ac:dyDescent="0.25"/>
  <cols>
    <col min="2" max="2" width="38.140625" bestFit="1" customWidth="1"/>
    <col min="4" max="4" width="73.42578125" bestFit="1" customWidth="1"/>
    <col min="5" max="5" width="12.7109375" bestFit="1" customWidth="1"/>
    <col min="32" max="32" width="10" bestFit="1" customWidth="1"/>
  </cols>
  <sheetData>
    <row r="1" spans="1:32" x14ac:dyDescent="0.25">
      <c r="A1" t="s">
        <v>0</v>
      </c>
      <c r="B1" t="s">
        <v>1</v>
      </c>
      <c r="C1" t="s">
        <v>2</v>
      </c>
      <c r="D1" t="s">
        <v>3</v>
      </c>
      <c r="E1" t="s">
        <v>4</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2020</v>
      </c>
    </row>
    <row r="2" spans="1:32" x14ac:dyDescent="0.25">
      <c r="A2" t="s">
        <v>5</v>
      </c>
      <c r="B2" t="s">
        <v>6</v>
      </c>
      <c r="C2" t="s">
        <v>7</v>
      </c>
      <c r="D2" t="s">
        <v>8</v>
      </c>
      <c r="E2" t="s">
        <v>9</v>
      </c>
      <c r="F2">
        <v>3.62</v>
      </c>
      <c r="G2">
        <v>3.98</v>
      </c>
      <c r="H2">
        <v>7.79</v>
      </c>
      <c r="I2">
        <v>17.11</v>
      </c>
      <c r="J2">
        <v>27.56</v>
      </c>
      <c r="K2">
        <v>46.17</v>
      </c>
      <c r="L2">
        <v>69.94</v>
      </c>
      <c r="M2">
        <v>88.34</v>
      </c>
      <c r="N2">
        <v>132.88</v>
      </c>
      <c r="O2">
        <v>152.05000000000001</v>
      </c>
      <c r="P2">
        <v>177.16</v>
      </c>
      <c r="Q2">
        <v>191.16</v>
      </c>
      <c r="R2">
        <v>217.26</v>
      </c>
      <c r="S2">
        <v>251.3</v>
      </c>
      <c r="T2">
        <v>271.45999999999998</v>
      </c>
      <c r="U2">
        <v>296.62</v>
      </c>
      <c r="V2">
        <v>325.49</v>
      </c>
      <c r="W2">
        <v>470.61</v>
      </c>
      <c r="X2">
        <v>530.35</v>
      </c>
      <c r="Y2">
        <v>542.99</v>
      </c>
      <c r="Z2">
        <v>597.15</v>
      </c>
      <c r="AA2">
        <v>644.26</v>
      </c>
      <c r="AB2">
        <v>690.06</v>
      </c>
      <c r="AC2">
        <v>791.62</v>
      </c>
      <c r="AD2">
        <v>858.21</v>
      </c>
      <c r="AE2">
        <v>940.62</v>
      </c>
      <c r="AF2">
        <f>HFC!C12/1000000</f>
        <v>967.30592000000001</v>
      </c>
    </row>
    <row r="3" spans="1:32" x14ac:dyDescent="0.25">
      <c r="A3" t="s">
        <v>5</v>
      </c>
      <c r="B3" t="s">
        <v>10</v>
      </c>
      <c r="C3" t="s">
        <v>7</v>
      </c>
      <c r="D3" t="s">
        <v>11</v>
      </c>
      <c r="E3" t="s">
        <v>12</v>
      </c>
      <c r="F3">
        <v>2.11</v>
      </c>
      <c r="G3">
        <v>2.0699999999999998</v>
      </c>
      <c r="H3">
        <v>1.88</v>
      </c>
      <c r="I3">
        <v>1.94</v>
      </c>
      <c r="J3">
        <v>2.0099999999999998</v>
      </c>
      <c r="K3">
        <v>2.2000000000000002</v>
      </c>
      <c r="L3">
        <v>2.37</v>
      </c>
      <c r="M3">
        <v>2.69</v>
      </c>
      <c r="N3">
        <v>2.88</v>
      </c>
      <c r="O3">
        <v>2.98</v>
      </c>
      <c r="P3">
        <v>2.85</v>
      </c>
      <c r="Q3">
        <v>2.73</v>
      </c>
      <c r="R3">
        <v>2.71</v>
      </c>
      <c r="S3">
        <v>2.58</v>
      </c>
      <c r="T3">
        <v>2.3199999999999998</v>
      </c>
      <c r="U3">
        <v>2.2599999999999998</v>
      </c>
      <c r="V3">
        <v>2.13</v>
      </c>
      <c r="W3">
        <v>2.09</v>
      </c>
      <c r="X3">
        <v>1.94</v>
      </c>
      <c r="Y3">
        <v>1.81</v>
      </c>
      <c r="Z3">
        <v>1.73</v>
      </c>
      <c r="AA3">
        <v>1.77</v>
      </c>
      <c r="AB3">
        <v>1.77</v>
      </c>
      <c r="AC3">
        <v>1.7</v>
      </c>
      <c r="AD3">
        <v>1.64</v>
      </c>
      <c r="AE3">
        <v>1.57</v>
      </c>
      <c r="AF3">
        <f>AE3*'C2F6'!E12/'C2F6'!D7</f>
        <v>1.7984042091424859</v>
      </c>
    </row>
    <row r="4" spans="1:32" x14ac:dyDescent="0.25">
      <c r="A4" t="s">
        <v>5</v>
      </c>
      <c r="B4" t="s">
        <v>10</v>
      </c>
      <c r="C4" t="s">
        <v>7</v>
      </c>
      <c r="D4" t="s">
        <v>13</v>
      </c>
      <c r="E4" t="s">
        <v>14</v>
      </c>
      <c r="F4">
        <v>14.81</v>
      </c>
      <c r="G4">
        <v>13.55</v>
      </c>
      <c r="H4">
        <v>12.06</v>
      </c>
      <c r="I4">
        <v>11.39</v>
      </c>
      <c r="J4">
        <v>10.93</v>
      </c>
      <c r="K4">
        <v>10.68</v>
      </c>
      <c r="L4">
        <v>10.35</v>
      </c>
      <c r="M4">
        <v>10.220000000000001</v>
      </c>
      <c r="N4">
        <v>10.15</v>
      </c>
      <c r="O4">
        <v>10.039999999999999</v>
      </c>
      <c r="P4">
        <v>9.82</v>
      </c>
      <c r="Q4">
        <v>9.51</v>
      </c>
      <c r="R4">
        <v>10.029999999999999</v>
      </c>
      <c r="S4">
        <v>10.74</v>
      </c>
      <c r="T4">
        <v>10.65</v>
      </c>
      <c r="U4">
        <v>10.39</v>
      </c>
      <c r="V4">
        <v>10.59</v>
      </c>
      <c r="W4">
        <v>10.15</v>
      </c>
      <c r="X4">
        <v>9.52</v>
      </c>
      <c r="Y4">
        <v>8.66</v>
      </c>
      <c r="Z4">
        <v>9.42</v>
      </c>
      <c r="AA4">
        <v>10.38</v>
      </c>
      <c r="AB4">
        <v>10.6</v>
      </c>
      <c r="AC4">
        <v>10.69</v>
      </c>
      <c r="AD4">
        <v>10.78</v>
      </c>
      <c r="AE4">
        <v>10.87</v>
      </c>
      <c r="AF4">
        <f>AE4*'CF4'!E12/'CF4'!D7</f>
        <v>13.26322842433979</v>
      </c>
    </row>
    <row r="5" spans="1:32" x14ac:dyDescent="0.25">
      <c r="A5" t="s">
        <v>5</v>
      </c>
      <c r="B5" t="s">
        <v>15</v>
      </c>
      <c r="C5" t="s">
        <v>7</v>
      </c>
      <c r="D5" t="s">
        <v>16</v>
      </c>
      <c r="E5" t="s">
        <v>17</v>
      </c>
      <c r="F5">
        <v>4.88</v>
      </c>
      <c r="G5">
        <v>5.15</v>
      </c>
      <c r="H5">
        <v>5.21</v>
      </c>
      <c r="I5">
        <v>5.15</v>
      </c>
      <c r="J5">
        <v>5.43</v>
      </c>
      <c r="K5">
        <v>5.63</v>
      </c>
      <c r="L5">
        <v>5.52</v>
      </c>
      <c r="M5">
        <v>5.42</v>
      </c>
      <c r="N5">
        <v>5.32</v>
      </c>
      <c r="O5">
        <v>5.0999999999999996</v>
      </c>
      <c r="P5">
        <v>4.8600000000000003</v>
      </c>
      <c r="Q5">
        <v>4.96</v>
      </c>
      <c r="R5">
        <v>5.18</v>
      </c>
      <c r="S5">
        <v>5.37</v>
      </c>
      <c r="T5">
        <v>5.41</v>
      </c>
      <c r="U5">
        <v>5.79</v>
      </c>
      <c r="V5">
        <v>6.33</v>
      </c>
      <c r="W5">
        <v>6.68</v>
      </c>
      <c r="X5">
        <v>6.82</v>
      </c>
      <c r="Y5">
        <v>6.92</v>
      </c>
      <c r="Z5">
        <v>6.96</v>
      </c>
      <c r="AA5">
        <v>7.27</v>
      </c>
      <c r="AB5">
        <v>7.52</v>
      </c>
      <c r="AC5">
        <v>7.68</v>
      </c>
      <c r="AD5">
        <v>7.85</v>
      </c>
      <c r="AE5">
        <v>8.02</v>
      </c>
      <c r="AF5">
        <f>'SF6'!F12*data!AE5/'SF6'!E7</f>
        <v>8.9773576474724077</v>
      </c>
    </row>
    <row r="6" spans="1:32" x14ac:dyDescent="0.25">
      <c r="A6" t="s">
        <v>5</v>
      </c>
      <c r="B6" t="s">
        <v>18</v>
      </c>
      <c r="C6" t="s">
        <v>7</v>
      </c>
      <c r="D6" t="s">
        <v>42</v>
      </c>
      <c r="E6" t="s">
        <v>19</v>
      </c>
      <c r="F6">
        <v>9860</v>
      </c>
      <c r="G6">
        <v>9970</v>
      </c>
      <c r="H6">
        <v>9990</v>
      </c>
      <c r="I6">
        <v>9910</v>
      </c>
      <c r="J6">
        <v>10100</v>
      </c>
      <c r="K6">
        <v>10200</v>
      </c>
      <c r="L6">
        <v>10300</v>
      </c>
      <c r="M6">
        <v>10600</v>
      </c>
      <c r="N6">
        <v>10100</v>
      </c>
      <c r="O6">
        <v>9860</v>
      </c>
      <c r="P6">
        <v>9610</v>
      </c>
      <c r="Q6">
        <v>9730</v>
      </c>
      <c r="R6">
        <v>9990</v>
      </c>
      <c r="S6">
        <v>10100</v>
      </c>
      <c r="T6">
        <v>10400</v>
      </c>
      <c r="U6">
        <v>10500</v>
      </c>
      <c r="V6">
        <v>10800</v>
      </c>
      <c r="W6">
        <v>10400</v>
      </c>
      <c r="X6">
        <v>10400</v>
      </c>
      <c r="Y6">
        <v>10500</v>
      </c>
      <c r="Z6">
        <v>10500</v>
      </c>
      <c r="AA6">
        <v>10400</v>
      </c>
      <c r="AB6">
        <v>10600</v>
      </c>
      <c r="AC6">
        <v>10800</v>
      </c>
      <c r="AD6">
        <v>10900</v>
      </c>
      <c r="AE6">
        <v>10900</v>
      </c>
      <c r="AF6">
        <f>AE6*N2O!E17/N2O!D12</f>
        <v>11302.675525023402</v>
      </c>
    </row>
    <row r="7" spans="1:32" x14ac:dyDescent="0.25">
      <c r="A7" t="s">
        <v>5</v>
      </c>
      <c r="B7" t="s">
        <v>61</v>
      </c>
      <c r="C7" t="s">
        <v>7</v>
      </c>
      <c r="D7" t="s">
        <v>20</v>
      </c>
      <c r="E7" t="s">
        <v>21</v>
      </c>
      <c r="F7" cm="1">
        <f t="array" ref="F7:AE7">TRANSPOSE(GCB2016_GtCO2[Gross positive (GCB 2023 share)])</f>
        <v>8961.7481972759706</v>
      </c>
      <c r="G7">
        <v>10148.587891421028</v>
      </c>
      <c r="H7">
        <v>10344.798525660512</v>
      </c>
      <c r="I7">
        <v>9459.8765130213233</v>
      </c>
      <c r="J7">
        <v>9074.4066834917194</v>
      </c>
      <c r="K7">
        <v>8767.1839035126577</v>
      </c>
      <c r="L7">
        <v>8582.3080637756993</v>
      </c>
      <c r="M7">
        <v>12757.448658051559</v>
      </c>
      <c r="N7">
        <v>9088.7457073349942</v>
      </c>
      <c r="O7">
        <v>7852.0546886227257</v>
      </c>
      <c r="P7">
        <v>7459.9961281375981</v>
      </c>
      <c r="Q7">
        <v>6036.8734067947416</v>
      </c>
      <c r="R7">
        <v>6824.2398920601963</v>
      </c>
      <c r="S7">
        <v>5831.4846574888452</v>
      </c>
      <c r="T7">
        <v>6736.818163854583</v>
      </c>
      <c r="U7">
        <v>6793.3816013776395</v>
      </c>
      <c r="V7">
        <v>7396.8266679917897</v>
      </c>
      <c r="W7">
        <v>6583.5534073325352</v>
      </c>
      <c r="X7">
        <v>4553.8633670185636</v>
      </c>
      <c r="Y7">
        <v>5168.0577224331382</v>
      </c>
      <c r="Z7">
        <v>5997.4394268372644</v>
      </c>
      <c r="AA7">
        <v>6213.4000554666054</v>
      </c>
      <c r="AB7">
        <v>6634.3983085208338</v>
      </c>
      <c r="AC7">
        <v>6253.4746128694342</v>
      </c>
      <c r="AD7">
        <v>7594.1363755043094</v>
      </c>
      <c r="AE7">
        <v>6796.0336311262354</v>
      </c>
      <c r="AF7">
        <f>'CO2'!E48*1000</f>
        <v>6473.0336311262345</v>
      </c>
    </row>
    <row r="8" spans="1:32" x14ac:dyDescent="0.25">
      <c r="A8" t="s">
        <v>5</v>
      </c>
      <c r="B8" t="s">
        <v>61</v>
      </c>
      <c r="C8" t="s">
        <v>7</v>
      </c>
      <c r="D8" t="s">
        <v>62</v>
      </c>
      <c r="E8" t="s">
        <v>21</v>
      </c>
      <c r="F8" cm="1">
        <f t="array" ref="F8:AE8">TRANSPOSE(GCB2016_GtCO2[Afforestation  (GCB 2023 share)])</f>
        <v>-3670.119336532222</v>
      </c>
      <c r="G8">
        <v>-4154.7676517531527</v>
      </c>
      <c r="H8">
        <v>-4181.8170710548411</v>
      </c>
      <c r="I8">
        <v>-3796.101317519011</v>
      </c>
      <c r="J8">
        <v>-3568.1323269091304</v>
      </c>
      <c r="K8">
        <v>-3325.4892945628421</v>
      </c>
      <c r="L8">
        <v>-3198.7816429846412</v>
      </c>
      <c r="M8">
        <v>-4762.6272770807518</v>
      </c>
      <c r="N8">
        <v>-3445.040410824337</v>
      </c>
      <c r="O8">
        <v>-3079.1736037803266</v>
      </c>
      <c r="P8">
        <v>-3060.955461506192</v>
      </c>
      <c r="Q8">
        <v>-2514.9630979420708</v>
      </c>
      <c r="R8">
        <v>-2903.7446080601862</v>
      </c>
      <c r="S8">
        <v>-2532.0663184888317</v>
      </c>
      <c r="T8">
        <v>-2935.1104348425738</v>
      </c>
      <c r="U8">
        <v>-3037.6491743190104</v>
      </c>
      <c r="V8">
        <v>-3395.8053163791747</v>
      </c>
      <c r="W8">
        <v>-3045.4977824502075</v>
      </c>
      <c r="X8">
        <v>-2106.5590214860808</v>
      </c>
      <c r="Y8">
        <v>-2403.9144974051028</v>
      </c>
      <c r="Z8">
        <v>-2756.36144265029</v>
      </c>
      <c r="AA8">
        <v>-2867.7984977363085</v>
      </c>
      <c r="AB8">
        <v>-3079.9455281996766</v>
      </c>
      <c r="AC8">
        <v>-2889.5438318773267</v>
      </c>
      <c r="AD8">
        <v>-3581.6801152536309</v>
      </c>
      <c r="AE8">
        <v>-3278.5887968250536</v>
      </c>
      <c r="AF8">
        <f>'CO2'!F48*1000</f>
        <v>-3439.0887968250536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08AD-2289-B64F-9AD8-3482AA14EF04}">
  <dimension ref="A1:W51"/>
  <sheetViews>
    <sheetView tabSelected="1" topLeftCell="N5" workbookViewId="0">
      <selection activeCell="S12" sqref="S12"/>
    </sheetView>
  </sheetViews>
  <sheetFormatPr defaultColWidth="11.42578125" defaultRowHeight="15" x14ac:dyDescent="0.25"/>
  <cols>
    <col min="1" max="1" width="12.42578125" customWidth="1"/>
    <col min="2" max="2" width="63" customWidth="1"/>
    <col min="3" max="3" width="16.85546875" customWidth="1"/>
    <col min="4" max="4" width="15" customWidth="1"/>
    <col min="5" max="5" width="14" customWidth="1"/>
    <col min="6" max="6" width="13.28515625" customWidth="1"/>
    <col min="10" max="30" width="12.28515625" customWidth="1"/>
  </cols>
  <sheetData>
    <row r="1" spans="1:23" ht="330" x14ac:dyDescent="0.25">
      <c r="A1" t="s">
        <v>22</v>
      </c>
      <c r="B1" s="5" t="s">
        <v>23</v>
      </c>
    </row>
    <row r="3" spans="1:23" ht="45" x14ac:dyDescent="0.25">
      <c r="A3" t="s">
        <v>24</v>
      </c>
      <c r="B3" s="3" t="s">
        <v>43</v>
      </c>
    </row>
    <row r="5" spans="1:23" ht="42.95" customHeight="1" x14ac:dyDescent="0.25"/>
    <row r="7" spans="1:23" x14ac:dyDescent="0.25">
      <c r="P7" t="s">
        <v>26</v>
      </c>
      <c r="Q7">
        <f>(12 +16*2)/12</f>
        <v>3.6666666666666665</v>
      </c>
    </row>
    <row r="8" spans="1:23" ht="24" thickBot="1" x14ac:dyDescent="0.4">
      <c r="C8" s="18" t="s">
        <v>58</v>
      </c>
      <c r="H8" s="17" t="s">
        <v>66</v>
      </c>
      <c r="P8" s="17" t="s">
        <v>65</v>
      </c>
    </row>
    <row r="9" spans="1:23" ht="15.75" thickTop="1" x14ac:dyDescent="0.25"/>
    <row r="10" spans="1:23" ht="94.5" x14ac:dyDescent="0.25">
      <c r="C10" t="s">
        <v>51</v>
      </c>
      <c r="D10" s="3" t="s">
        <v>59</v>
      </c>
      <c r="E10" s="3" t="s">
        <v>63</v>
      </c>
      <c r="F10" s="3" t="s">
        <v>64</v>
      </c>
      <c r="H10" s="6" t="s">
        <v>51</v>
      </c>
      <c r="I10" s="7" t="s">
        <v>44</v>
      </c>
      <c r="J10" s="8" t="s">
        <v>45</v>
      </c>
      <c r="K10" s="9" t="s">
        <v>46</v>
      </c>
      <c r="L10" s="9" t="s">
        <v>47</v>
      </c>
      <c r="M10" s="9" t="s">
        <v>48</v>
      </c>
      <c r="N10" s="10" t="s">
        <v>49</v>
      </c>
      <c r="P10" s="13" t="s">
        <v>51</v>
      </c>
      <c r="Q10" s="7" t="s">
        <v>44</v>
      </c>
      <c r="R10" s="7" t="s">
        <v>56</v>
      </c>
      <c r="S10" s="7" t="s">
        <v>50</v>
      </c>
      <c r="T10" s="7" t="s">
        <v>52</v>
      </c>
      <c r="U10" s="7" t="s">
        <v>53</v>
      </c>
      <c r="V10" s="7" t="s">
        <v>54</v>
      </c>
      <c r="W10" s="7" t="s">
        <v>55</v>
      </c>
    </row>
    <row r="11" spans="1:23" ht="15.75" x14ac:dyDescent="0.25">
      <c r="C11">
        <v>1990</v>
      </c>
      <c r="D11">
        <v>5291.6286749999999</v>
      </c>
      <c r="E11">
        <f t="shared" ref="E11:E36" si="0">V11*$D11</f>
        <v>8961.7481972759706</v>
      </c>
      <c r="F11">
        <f t="shared" ref="F11:F36" si="1">W11*$D11</f>
        <v>-3670.119336532222</v>
      </c>
      <c r="H11" s="11">
        <v>1990</v>
      </c>
      <c r="I11" s="11">
        <v>1.41018</v>
      </c>
      <c r="J11" s="11">
        <v>1.7568699999999999</v>
      </c>
      <c r="K11" s="11">
        <v>-0.96643333333333303</v>
      </c>
      <c r="L11" s="11">
        <v>0.18920666666666699</v>
      </c>
      <c r="M11" s="11">
        <v>0.220406666666667</v>
      </c>
      <c r="N11" s="11">
        <v>0.21012666666666699</v>
      </c>
      <c r="P11" s="14">
        <v>1990</v>
      </c>
      <c r="Q11" s="11">
        <f>GCB2022_GtC[[#This Row],[Net]] * $Q$7</f>
        <v>5.1706599999999998</v>
      </c>
      <c r="R11" s="11">
        <f>SUM(GCB2022_GtC[[#This Row],[deforestation (total)]],GCB2022_GtC[[#This Row],[other transitions]],GCB2022_GtC[[#This Row],[peat drainage &amp; peat fires]],GCB2022_GtC[[#This Row],[wood harvest &amp; other forest management]]) * $Q$7</f>
        <v>8.71423666666667</v>
      </c>
      <c r="S11" s="11">
        <f>GCB2022_GtC[[#This Row],[forest regrowth (total)]] * $Q$7</f>
        <v>-3.5435888888888876</v>
      </c>
      <c r="T11" s="11">
        <f>GCB2022_GtCO2[[#This Row],[Gross positive]]/GCB2022_GtCO2[[#This Row],[Net]]</f>
        <v>1.6853238593654718</v>
      </c>
      <c r="U11" s="11">
        <f>GCB2022_GtCO2[[#This Row],[Afforestation]]/GCB2022_GtCO2[[#This Row],[Net]]</f>
        <v>-0.68532622312990754</v>
      </c>
      <c r="V11" s="11">
        <f t="shared" ref="V11:W41" si="2">AVERAGE(T9,T10,T11,T12, T13)</f>
        <v>1.693570873484612</v>
      </c>
      <c r="W11" s="11">
        <f t="shared" si="2"/>
        <v>-0.69357083838317923</v>
      </c>
    </row>
    <row r="12" spans="1:23" ht="15.75" x14ac:dyDescent="0.25">
      <c r="C12">
        <v>1991</v>
      </c>
      <c r="D12">
        <v>5993.8236500000003</v>
      </c>
      <c r="E12">
        <f t="shared" si="0"/>
        <v>10148.587891421028</v>
      </c>
      <c r="F12">
        <f t="shared" si="1"/>
        <v>-4154.7676517531527</v>
      </c>
      <c r="H12" s="11">
        <v>1991</v>
      </c>
      <c r="I12" s="11">
        <v>1.3500366666666701</v>
      </c>
      <c r="J12" s="11">
        <v>1.7364233333333301</v>
      </c>
      <c r="K12" s="11">
        <v>-0.96916000000000002</v>
      </c>
      <c r="L12" s="11">
        <v>0.16471</v>
      </c>
      <c r="M12" s="11">
        <v>0.19626333333333301</v>
      </c>
      <c r="N12" s="11">
        <v>0.22180333333333299</v>
      </c>
      <c r="P12" s="14">
        <v>1991</v>
      </c>
      <c r="Q12" s="11">
        <f>GCB2022_GtC[[#This Row],[Net]] * $Q$7</f>
        <v>4.9501344444444566</v>
      </c>
      <c r="R12" s="11">
        <f>SUM(GCB2022_GtC[[#This Row],[deforestation (total)]],GCB2022_GtC[[#This Row],[other transitions]],GCB2022_GtC[[#This Row],[peat drainage &amp; peat fires]],GCB2022_GtC[[#This Row],[wood harvest &amp; other forest management]]) * $Q$7</f>
        <v>8.5037333333333187</v>
      </c>
      <c r="S12" s="11">
        <f>GCB2022_GtC[[#This Row],[forest regrowth (total)]] * $Q$7</f>
        <v>-3.5535866666666664</v>
      </c>
      <c r="T12" s="11">
        <f>GCB2022_GtCO2[[#This Row],[Gross positive]]/GCB2022_GtCO2[[#This Row],[Net]]</f>
        <v>1.7178792674766787</v>
      </c>
      <c r="U12" s="11">
        <f>GCB2022_GtCO2[[#This Row],[Afforestation]]/GCB2022_GtCO2[[#This Row],[Net]]</f>
        <v>-0.71787679840794272</v>
      </c>
      <c r="V12" s="11">
        <f t="shared" si="2"/>
        <v>1.6931742547048456</v>
      </c>
      <c r="W12" s="11">
        <f t="shared" si="2"/>
        <v>-0.69317482367923067</v>
      </c>
    </row>
    <row r="13" spans="1:23" ht="15.75" x14ac:dyDescent="0.25">
      <c r="C13">
        <v>1992</v>
      </c>
      <c r="D13">
        <v>6162.9868659999902</v>
      </c>
      <c r="E13">
        <f t="shared" si="0"/>
        <v>10344.798525660512</v>
      </c>
      <c r="F13">
        <f t="shared" si="1"/>
        <v>-4181.8170710548411</v>
      </c>
      <c r="H13" s="11">
        <v>1992</v>
      </c>
      <c r="I13" s="11">
        <v>1.4255199999999999</v>
      </c>
      <c r="J13" s="11">
        <v>1.7761433333333301</v>
      </c>
      <c r="K13" s="11">
        <v>-0.96580333333333301</v>
      </c>
      <c r="L13" s="11">
        <v>0.160723333333333</v>
      </c>
      <c r="M13" s="11">
        <v>0.233426666666667</v>
      </c>
      <c r="N13" s="11">
        <v>0.22103</v>
      </c>
      <c r="P13" s="14">
        <v>1992</v>
      </c>
      <c r="Q13" s="11">
        <f>GCB2022_GtC[[#This Row],[Net]] * $Q$7</f>
        <v>5.2269066666666664</v>
      </c>
      <c r="R13" s="11">
        <f>SUM(GCB2022_GtC[[#This Row],[deforestation (total)]],GCB2022_GtC[[#This Row],[other transitions]],GCB2022_GtC[[#This Row],[peat drainage &amp; peat fires]],GCB2022_GtC[[#This Row],[wood harvest &amp; other forest management]]) * $Q$7</f>
        <v>8.7681855555555419</v>
      </c>
      <c r="S13" s="11">
        <f>GCB2022_GtC[[#This Row],[forest regrowth (total)]] * $Q$7</f>
        <v>-3.5412788888888875</v>
      </c>
      <c r="T13" s="11">
        <f>GCB2022_GtCO2[[#This Row],[Gross positive]]/GCB2022_GtCO2[[#This Row],[Net]]</f>
        <v>1.6775094936116854</v>
      </c>
      <c r="U13" s="11">
        <f>GCB2022_GtCO2[[#This Row],[Afforestation]]/GCB2022_GtCO2[[#This Row],[Net]]</f>
        <v>-0.67750949361168766</v>
      </c>
      <c r="V13" s="11">
        <f t="shared" si="2"/>
        <v>1.6785365198051565</v>
      </c>
      <c r="W13" s="11">
        <f t="shared" si="2"/>
        <v>-0.67853739785251199</v>
      </c>
    </row>
    <row r="14" spans="1:23" ht="15.75" x14ac:dyDescent="0.25">
      <c r="C14">
        <v>1993</v>
      </c>
      <c r="D14">
        <v>5663.7774909999998</v>
      </c>
      <c r="E14">
        <f t="shared" si="0"/>
        <v>9459.8765130213233</v>
      </c>
      <c r="F14">
        <f t="shared" si="1"/>
        <v>-3796.101317519011</v>
      </c>
      <c r="H14" s="11">
        <v>1993</v>
      </c>
      <c r="I14" s="11">
        <v>1.3998533333333301</v>
      </c>
      <c r="J14" s="11">
        <v>1.79331</v>
      </c>
      <c r="K14" s="11">
        <v>-0.96867999999999999</v>
      </c>
      <c r="L14" s="11">
        <v>0.144713333333333</v>
      </c>
      <c r="M14" s="11">
        <v>0.21748999999999999</v>
      </c>
      <c r="N14" s="11">
        <v>0.21301666666666699</v>
      </c>
      <c r="P14" s="14">
        <v>1993</v>
      </c>
      <c r="Q14" s="11">
        <f>GCB2022_GtC[[#This Row],[Net]] * $Q$7</f>
        <v>5.1327955555555436</v>
      </c>
      <c r="R14" s="11">
        <f>SUM(GCB2022_GtC[[#This Row],[deforestation (total)]],GCB2022_GtC[[#This Row],[other transitions]],GCB2022_GtC[[#This Row],[peat drainage &amp; peat fires]],GCB2022_GtC[[#This Row],[wood harvest &amp; other forest management]]) * $Q$7</f>
        <v>8.6846099999999993</v>
      </c>
      <c r="S14" s="11">
        <f>GCB2022_GtC[[#This Row],[forest regrowth (total)]] * $Q$7</f>
        <v>-3.5518266666666665</v>
      </c>
      <c r="T14" s="11">
        <f>GCB2022_GtCO2[[#This Row],[Gross positive]]/GCB2022_GtCO2[[#This Row],[Net]]</f>
        <v>1.6919843983655469</v>
      </c>
      <c r="U14" s="11">
        <f>GCB2022_GtCO2[[#This Row],[Afforestation]]/GCB2022_GtCO2[[#This Row],[Net]]</f>
        <v>-0.69198677956738486</v>
      </c>
      <c r="V14" s="11">
        <f t="shared" si="2"/>
        <v>1.6702415531071793</v>
      </c>
      <c r="W14" s="11">
        <f t="shared" si="2"/>
        <v>-0.6702419584016478</v>
      </c>
    </row>
    <row r="15" spans="1:23" ht="15.75" x14ac:dyDescent="0.25">
      <c r="C15">
        <v>1994</v>
      </c>
      <c r="D15">
        <v>5506.2815499999997</v>
      </c>
      <c r="E15">
        <f t="shared" si="0"/>
        <v>9074.4066834917194</v>
      </c>
      <c r="F15">
        <f t="shared" si="1"/>
        <v>-3568.1323269091304</v>
      </c>
      <c r="H15" s="11">
        <v>1994</v>
      </c>
      <c r="I15" s="11">
        <v>1.57653666666667</v>
      </c>
      <c r="J15" s="11">
        <v>1.95871666666667</v>
      </c>
      <c r="K15" s="11">
        <v>-0.97743333333333304</v>
      </c>
      <c r="L15" s="11">
        <v>0.12404333333333301</v>
      </c>
      <c r="M15" s="11">
        <v>0.26826666666666699</v>
      </c>
      <c r="N15" s="11">
        <v>0.20294000000000001</v>
      </c>
      <c r="P15" s="14">
        <v>1994</v>
      </c>
      <c r="Q15" s="11">
        <f>GCB2022_GtC[[#This Row],[Net]] * $Q$7</f>
        <v>5.7806344444444564</v>
      </c>
      <c r="R15" s="11">
        <f>SUM(GCB2022_GtC[[#This Row],[deforestation (total)]],GCB2022_GtC[[#This Row],[other transitions]],GCB2022_GtC[[#This Row],[peat drainage &amp; peat fires]],GCB2022_GtC[[#This Row],[wood harvest &amp; other forest management]]) * $Q$7</f>
        <v>9.364544444444455</v>
      </c>
      <c r="S15" s="11">
        <f>GCB2022_GtC[[#This Row],[forest regrowth (total)]] * $Q$7</f>
        <v>-3.5839222222222209</v>
      </c>
      <c r="T15" s="11">
        <f>GCB2022_GtCO2[[#This Row],[Gross positive]]/GCB2022_GtCO2[[#This Row],[Net]]</f>
        <v>1.6199855802064003</v>
      </c>
      <c r="U15" s="11">
        <f>GCB2022_GtCO2[[#This Row],[Afforestation]]/GCB2022_GtCO2[[#This Row],[Net]]</f>
        <v>-0.61998769454563751</v>
      </c>
      <c r="V15" s="11">
        <f t="shared" si="2"/>
        <v>1.6480099321277386</v>
      </c>
      <c r="W15" s="11">
        <f t="shared" si="2"/>
        <v>-0.6480112385297716</v>
      </c>
    </row>
    <row r="16" spans="1:23" ht="15.75" x14ac:dyDescent="0.25">
      <c r="C16">
        <v>1995</v>
      </c>
      <c r="D16">
        <v>5441.7017180000003</v>
      </c>
      <c r="E16">
        <f t="shared" si="0"/>
        <v>8767.1839035126577</v>
      </c>
      <c r="F16">
        <f t="shared" si="1"/>
        <v>-3325.4892945628421</v>
      </c>
      <c r="H16" s="11">
        <v>1995</v>
      </c>
      <c r="I16" s="11">
        <v>1.5391600000000001</v>
      </c>
      <c r="J16" s="11">
        <v>1.9707600000000001</v>
      </c>
      <c r="K16" s="11">
        <v>-0.99098666666666702</v>
      </c>
      <c r="L16" s="11">
        <v>0.11765</v>
      </c>
      <c r="M16" s="11">
        <v>0.24216333333333301</v>
      </c>
      <c r="N16" s="11">
        <v>0.19957333333333299</v>
      </c>
      <c r="P16" s="14">
        <v>1995</v>
      </c>
      <c r="Q16" s="11">
        <f>GCB2022_GtC[[#This Row],[Net]] * $Q$7</f>
        <v>5.6435866666666668</v>
      </c>
      <c r="R16" s="11">
        <f>SUM(GCB2022_GtC[[#This Row],[deforestation (total)]],GCB2022_GtC[[#This Row],[other transitions]],GCB2022_GtC[[#This Row],[peat drainage &amp; peat fires]],GCB2022_GtC[[#This Row],[wood harvest &amp; other forest management]]) * $Q$7</f>
        <v>9.2772044444444415</v>
      </c>
      <c r="S16" s="11">
        <f>GCB2022_GtC[[#This Row],[forest regrowth (total)]] * $Q$7</f>
        <v>-3.6336177777777787</v>
      </c>
      <c r="T16" s="11">
        <f>GCB2022_GtCO2[[#This Row],[Gross positive]]/GCB2022_GtCO2[[#This Row],[Net]]</f>
        <v>1.6438490258755853</v>
      </c>
      <c r="U16" s="11">
        <f>GCB2022_GtCO2[[#This Row],[Afforestation]]/GCB2022_GtCO2[[#This Row],[Net]]</f>
        <v>-0.64384902587558601</v>
      </c>
      <c r="V16" s="11">
        <f t="shared" si="2"/>
        <v>1.6111107072467175</v>
      </c>
      <c r="W16" s="11">
        <f t="shared" si="2"/>
        <v>-0.6111120136487499</v>
      </c>
    </row>
    <row r="17" spans="3:23" ht="15.75" x14ac:dyDescent="0.25">
      <c r="C17">
        <v>1996</v>
      </c>
      <c r="D17">
        <v>5383.528757</v>
      </c>
      <c r="E17">
        <f t="shared" si="0"/>
        <v>8582.3080637756993</v>
      </c>
      <c r="F17">
        <f t="shared" si="1"/>
        <v>-3198.7816429846412</v>
      </c>
      <c r="H17" s="11">
        <v>1996</v>
      </c>
      <c r="I17" s="11">
        <v>1.6368199999999999</v>
      </c>
      <c r="J17" s="11">
        <v>1.98040666666667</v>
      </c>
      <c r="K17" s="11">
        <v>-0.99309666666666696</v>
      </c>
      <c r="L17" s="11">
        <v>0.104956666666667</v>
      </c>
      <c r="M17" s="11">
        <v>0.34091666666666698</v>
      </c>
      <c r="N17" s="11">
        <v>0.203633333333333</v>
      </c>
      <c r="P17" s="14">
        <v>1996</v>
      </c>
      <c r="Q17" s="11">
        <f>GCB2022_GtC[[#This Row],[Net]] * $Q$7</f>
        <v>6.0016733333333327</v>
      </c>
      <c r="R17" s="11">
        <f>SUM(GCB2022_GtC[[#This Row],[deforestation (total)]],GCB2022_GtC[[#This Row],[other transitions]],GCB2022_GtC[[#This Row],[peat drainage &amp; peat fires]],GCB2022_GtC[[#This Row],[wood harvest &amp; other forest management]]) * $Q$7</f>
        <v>9.6430155555555679</v>
      </c>
      <c r="S17" s="11">
        <f>GCB2022_GtC[[#This Row],[forest regrowth (total)]] * $Q$7</f>
        <v>-3.6413544444444454</v>
      </c>
      <c r="T17" s="11">
        <f>GCB2022_GtCO2[[#This Row],[Gross positive]]/GCB2022_GtCO2[[#This Row],[Net]]</f>
        <v>1.6067211625794755</v>
      </c>
      <c r="U17" s="11">
        <f>GCB2022_GtCO2[[#This Row],[Afforestation]]/GCB2022_GtCO2[[#This Row],[Net]]</f>
        <v>-0.60672319904856187</v>
      </c>
      <c r="V17" s="11">
        <f t="shared" si="2"/>
        <v>1.5941789207713337</v>
      </c>
      <c r="W17" s="11">
        <f t="shared" si="2"/>
        <v>-0.59417935472628169</v>
      </c>
    </row>
    <row r="18" spans="3:23" ht="15.75" x14ac:dyDescent="0.25">
      <c r="C18">
        <v>1997</v>
      </c>
      <c r="D18">
        <v>7994.818217</v>
      </c>
      <c r="E18">
        <f t="shared" si="0"/>
        <v>12757.448658051559</v>
      </c>
      <c r="F18">
        <f t="shared" si="1"/>
        <v>-4762.6272770807518</v>
      </c>
      <c r="H18" s="11">
        <v>1997</v>
      </c>
      <c r="I18" s="11">
        <v>2.0417566666666702</v>
      </c>
      <c r="J18" s="11">
        <v>2.0186833333333301</v>
      </c>
      <c r="K18" s="11">
        <v>-1.00661333333333</v>
      </c>
      <c r="L18" s="11">
        <v>8.5783333333333295E-2</v>
      </c>
      <c r="M18" s="11">
        <v>0.744796666666667</v>
      </c>
      <c r="N18" s="11">
        <v>0.19910666666666699</v>
      </c>
      <c r="P18" s="14">
        <v>1997</v>
      </c>
      <c r="Q18" s="11">
        <f>GCB2022_GtC[[#This Row],[Net]] * $Q$7</f>
        <v>7.486441111111124</v>
      </c>
      <c r="R18" s="11">
        <f>SUM(GCB2022_GtC[[#This Row],[deforestation (total)]],GCB2022_GtC[[#This Row],[other transitions]],GCB2022_GtC[[#This Row],[peat drainage &amp; peat fires]],GCB2022_GtC[[#This Row],[wood harvest &amp; other forest management]]) * $Q$7</f>
        <v>11.177356666666658</v>
      </c>
      <c r="S18" s="11">
        <f>GCB2022_GtC[[#This Row],[forest regrowth (total)]] * $Q$7</f>
        <v>-3.6909155555555433</v>
      </c>
      <c r="T18" s="11">
        <f>GCB2022_GtCO2[[#This Row],[Gross positive]]/GCB2022_GtCO2[[#This Row],[Net]]</f>
        <v>1.4930133692065781</v>
      </c>
      <c r="U18" s="11">
        <f>GCB2022_GtCO2[[#This Row],[Afforestation]]/GCB2022_GtCO2[[#This Row],[Net]]</f>
        <v>-0.49301336920657945</v>
      </c>
      <c r="V18" s="11">
        <f t="shared" si="2"/>
        <v>1.5957146631457373</v>
      </c>
      <c r="W18" s="11">
        <f t="shared" si="2"/>
        <v>-0.59571426739304834</v>
      </c>
    </row>
    <row r="19" spans="3:23" ht="15.75" x14ac:dyDescent="0.25">
      <c r="C19">
        <v>1998</v>
      </c>
      <c r="D19">
        <v>5643.7030629999999</v>
      </c>
      <c r="E19">
        <f t="shared" si="0"/>
        <v>9088.7457073349942</v>
      </c>
      <c r="F19">
        <f t="shared" si="1"/>
        <v>-3445.040410824337</v>
      </c>
      <c r="H19" s="11">
        <v>1998</v>
      </c>
      <c r="I19" s="11">
        <v>1.68262333333333</v>
      </c>
      <c r="J19" s="11">
        <v>2.1403266666666698</v>
      </c>
      <c r="K19" s="11">
        <v>-1.02189666666667</v>
      </c>
      <c r="L19" s="11">
        <v>8.6743333333333297E-2</v>
      </c>
      <c r="M19" s="11">
        <v>0.28172666666666701</v>
      </c>
      <c r="N19" s="11">
        <v>0.19572666666666699</v>
      </c>
      <c r="P19" s="14">
        <v>1998</v>
      </c>
      <c r="Q19" s="11">
        <f>GCB2022_GtC[[#This Row],[Net]] * $Q$7</f>
        <v>6.1696188888888761</v>
      </c>
      <c r="R19" s="11">
        <f>SUM(GCB2022_GtC[[#This Row],[deforestation (total)]],GCB2022_GtC[[#This Row],[other transitions]],GCB2022_GtC[[#This Row],[peat drainage &amp; peat fires]],GCB2022_GtC[[#This Row],[wood harvest &amp; other forest management]]) * $Q$7</f>
        <v>9.9165855555555691</v>
      </c>
      <c r="S19" s="11">
        <f>GCB2022_GtC[[#This Row],[forest regrowth (total)]] * $Q$7</f>
        <v>-3.7469544444444565</v>
      </c>
      <c r="T19" s="11">
        <f>GCB2022_GtCO2[[#This Row],[Gross positive]]/GCB2022_GtCO2[[#This Row],[Net]]</f>
        <v>1.6073254659886305</v>
      </c>
      <c r="U19" s="11">
        <f>GCB2022_GtCO2[[#This Row],[Afforestation]]/GCB2022_GtCO2[[#This Row],[Net]]</f>
        <v>-0.60732348495504362</v>
      </c>
      <c r="V19" s="11">
        <f t="shared" si="2"/>
        <v>1.610422377980979</v>
      </c>
      <c r="W19" s="11">
        <f t="shared" si="2"/>
        <v>-0.61042198222829092</v>
      </c>
    </row>
    <row r="20" spans="3:23" ht="15.75" x14ac:dyDescent="0.25">
      <c r="C20">
        <v>1999</v>
      </c>
      <c r="D20">
        <v>4772.8772520000002</v>
      </c>
      <c r="E20">
        <f t="shared" si="0"/>
        <v>7852.0546886227257</v>
      </c>
      <c r="F20">
        <f t="shared" si="1"/>
        <v>-3079.1736037803266</v>
      </c>
      <c r="H20" s="11">
        <v>1999</v>
      </c>
      <c r="I20" s="11">
        <v>1.6386466666666699</v>
      </c>
      <c r="J20" s="11">
        <v>2.1375233333333301</v>
      </c>
      <c r="K20" s="11">
        <v>-1.0285166666666701</v>
      </c>
      <c r="L20" s="11">
        <v>7.6736666666666703E-2</v>
      </c>
      <c r="M20" s="11">
        <v>0.256143333333333</v>
      </c>
      <c r="N20" s="11">
        <v>0.19676333333333301</v>
      </c>
      <c r="P20" s="14">
        <v>1999</v>
      </c>
      <c r="Q20" s="11">
        <f>GCB2022_GtC[[#This Row],[Net]] * $Q$7</f>
        <v>6.0083711111111224</v>
      </c>
      <c r="R20" s="11">
        <f>SUM(GCB2022_GtC[[#This Row],[deforestation (total)]],GCB2022_GtC[[#This Row],[other transitions]],GCB2022_GtC[[#This Row],[peat drainage &amp; peat fires]],GCB2022_GtC[[#This Row],[wood harvest &amp; other forest management]]) * $Q$7</f>
        <v>9.7796111111110982</v>
      </c>
      <c r="S20" s="11">
        <f>GCB2022_GtC[[#This Row],[forest regrowth (total)]] * $Q$7</f>
        <v>-3.7712277777777903</v>
      </c>
      <c r="T20" s="11">
        <f>GCB2022_GtCO2[[#This Row],[Gross positive]]/GCB2022_GtCO2[[#This Row],[Net]]</f>
        <v>1.6276642920784172</v>
      </c>
      <c r="U20" s="11">
        <f>GCB2022_GtCO2[[#This Row],[Afforestation]]/GCB2022_GtCO2[[#This Row],[Net]]</f>
        <v>-0.6276622578794705</v>
      </c>
      <c r="V20" s="11">
        <f t="shared" si="2"/>
        <v>1.6451407136717049</v>
      </c>
      <c r="W20" s="11">
        <f t="shared" si="2"/>
        <v>-0.64513991062519926</v>
      </c>
    </row>
    <row r="21" spans="3:23" ht="15.75" x14ac:dyDescent="0.25">
      <c r="C21">
        <v>2000</v>
      </c>
      <c r="D21">
        <v>4399.0371340000002</v>
      </c>
      <c r="E21">
        <f t="shared" si="0"/>
        <v>7459.9961281375981</v>
      </c>
      <c r="F21">
        <f t="shared" si="1"/>
        <v>-3060.955461506192</v>
      </c>
      <c r="H21" s="11">
        <v>2000</v>
      </c>
      <c r="I21" s="11">
        <v>1.46715666666667</v>
      </c>
      <c r="J21" s="11">
        <v>2.0654233333333298</v>
      </c>
      <c r="K21" s="11">
        <v>-1.0525199999999999</v>
      </c>
      <c r="L21" s="11">
        <v>6.5526666666666705E-2</v>
      </c>
      <c r="M21" s="11">
        <v>0.18469333333333299</v>
      </c>
      <c r="N21" s="11">
        <v>0.20403333333333301</v>
      </c>
      <c r="P21" s="14">
        <v>2000</v>
      </c>
      <c r="Q21" s="11">
        <f>GCB2022_GtC[[#This Row],[Net]] * $Q$7</f>
        <v>5.3795744444444562</v>
      </c>
      <c r="R21" s="11">
        <f>SUM(GCB2022_GtC[[#This Row],[deforestation (total)]],GCB2022_GtC[[#This Row],[other transitions]],GCB2022_GtC[[#This Row],[peat drainage &amp; peat fires]],GCB2022_GtC[[#This Row],[wood harvest &amp; other forest management]]) * $Q$7</f>
        <v>9.2388144444444276</v>
      </c>
      <c r="S21" s="11">
        <f>GCB2022_GtC[[#This Row],[forest regrowth (total)]] * $Q$7</f>
        <v>-3.8592399999999993</v>
      </c>
      <c r="T21" s="11">
        <f>GCB2022_GtCO2[[#This Row],[Gross positive]]/GCB2022_GtCO2[[#This Row],[Net]]</f>
        <v>1.717387600051794</v>
      </c>
      <c r="U21" s="11">
        <f>GCB2022_GtCO2[[#This Row],[Afforestation]]/GCB2022_GtCO2[[#This Row],[Net]]</f>
        <v>-0.71738760005179913</v>
      </c>
      <c r="V21" s="11">
        <f t="shared" si="2"/>
        <v>1.6958247682156524</v>
      </c>
      <c r="W21" s="11">
        <f t="shared" si="2"/>
        <v>-0.69582396516914513</v>
      </c>
    </row>
    <row r="22" spans="3:23" ht="15.75" x14ac:dyDescent="0.25">
      <c r="C22">
        <v>2001</v>
      </c>
      <c r="D22">
        <v>3521.908876</v>
      </c>
      <c r="E22">
        <f t="shared" si="0"/>
        <v>6036.8734067947416</v>
      </c>
      <c r="F22">
        <f t="shared" si="1"/>
        <v>-2514.9630979420708</v>
      </c>
      <c r="H22" s="11">
        <v>2001</v>
      </c>
      <c r="I22" s="11">
        <v>1.3745000000000001</v>
      </c>
      <c r="J22" s="11">
        <v>1.9826666666666699</v>
      </c>
      <c r="K22" s="11">
        <v>-1.07254</v>
      </c>
      <c r="L22" s="11">
        <v>5.4736666666666697E-2</v>
      </c>
      <c r="M22" s="11">
        <v>0.20586333333333301</v>
      </c>
      <c r="N22" s="11">
        <v>0.203773333333333</v>
      </c>
      <c r="P22" s="14">
        <v>2001</v>
      </c>
      <c r="Q22" s="11">
        <f>GCB2022_GtC[[#This Row],[Net]] * $Q$7</f>
        <v>5.0398333333333332</v>
      </c>
      <c r="R22" s="11">
        <f>SUM(GCB2022_GtC[[#This Row],[deforestation (total)]],GCB2022_GtC[[#This Row],[other transitions]],GCB2022_GtC[[#This Row],[peat drainage &amp; peat fires]],GCB2022_GtC[[#This Row],[wood harvest &amp; other forest management]]) * $Q$7</f>
        <v>8.9724800000000098</v>
      </c>
      <c r="S22" s="11">
        <f>GCB2022_GtC[[#This Row],[forest regrowth (total)]] * $Q$7</f>
        <v>-3.9326466666666668</v>
      </c>
      <c r="T22" s="11">
        <f>GCB2022_GtCO2[[#This Row],[Gross positive]]/GCB2022_GtCO2[[#This Row],[Net]]</f>
        <v>1.7803128410331051</v>
      </c>
      <c r="U22" s="11">
        <f>GCB2022_GtCO2[[#This Row],[Afforestation]]/GCB2022_GtCO2[[#This Row],[Net]]</f>
        <v>-0.78031284103310306</v>
      </c>
      <c r="V22" s="11">
        <f t="shared" si="2"/>
        <v>1.7140913122235879</v>
      </c>
      <c r="W22" s="11">
        <f t="shared" si="2"/>
        <v>-0.71409090538379694</v>
      </c>
    </row>
    <row r="23" spans="3:23" ht="15.75" x14ac:dyDescent="0.25">
      <c r="C23">
        <v>2002</v>
      </c>
      <c r="D23">
        <v>3920.4952840000001</v>
      </c>
      <c r="E23">
        <f t="shared" si="0"/>
        <v>6824.2398920601963</v>
      </c>
      <c r="F23">
        <f t="shared" si="1"/>
        <v>-2903.7446080601862</v>
      </c>
      <c r="H23" s="11">
        <v>2002</v>
      </c>
      <c r="I23" s="11">
        <v>1.4697533333333299</v>
      </c>
      <c r="J23" s="11">
        <v>1.9800266666666699</v>
      </c>
      <c r="K23" s="11">
        <v>-1.09707333333333</v>
      </c>
      <c r="L23" s="11">
        <v>7.2296666666666703E-2</v>
      </c>
      <c r="M23" s="11">
        <v>0.30877666666666698</v>
      </c>
      <c r="N23" s="11">
        <v>0.205726666666667</v>
      </c>
      <c r="P23" s="14">
        <v>2002</v>
      </c>
      <c r="Q23" s="11">
        <f>GCB2022_GtC[[#This Row],[Net]] * $Q$7</f>
        <v>5.3890955555555431</v>
      </c>
      <c r="R23" s="11">
        <f>SUM(GCB2022_GtC[[#This Row],[deforestation (total)]],GCB2022_GtC[[#This Row],[other transitions]],GCB2022_GtC[[#This Row],[peat drainage &amp; peat fires]],GCB2022_GtC[[#This Row],[wood harvest &amp; other forest management]]) * $Q$7</f>
        <v>9.4116977777777926</v>
      </c>
      <c r="S23" s="11">
        <f>GCB2022_GtC[[#This Row],[forest regrowth (total)]] * $Q$7</f>
        <v>-4.0226022222222095</v>
      </c>
      <c r="T23" s="11">
        <f>GCB2022_GtCO2[[#This Row],[Gross positive]]/GCB2022_GtCO2[[#This Row],[Net]]</f>
        <v>1.7464336419263164</v>
      </c>
      <c r="U23" s="11">
        <f>GCB2022_GtCO2[[#This Row],[Afforestation]]/GCB2022_GtCO2[[#This Row],[Net]]</f>
        <v>-0.74643364192630901</v>
      </c>
      <c r="V23" s="11">
        <f t="shared" si="2"/>
        <v>1.7406575949499845</v>
      </c>
      <c r="W23" s="11">
        <f t="shared" si="2"/>
        <v>-0.74065759494998185</v>
      </c>
    </row>
    <row r="24" spans="3:23" ht="15.75" x14ac:dyDescent="0.25">
      <c r="C24">
        <v>2003</v>
      </c>
      <c r="D24">
        <v>3299.4183389999998</v>
      </c>
      <c r="E24">
        <f t="shared" si="0"/>
        <v>5831.4846574888452</v>
      </c>
      <c r="F24">
        <f t="shared" si="1"/>
        <v>-2532.0663184888317</v>
      </c>
      <c r="H24" s="11">
        <v>2003</v>
      </c>
      <c r="I24" s="11">
        <v>1.59212333333333</v>
      </c>
      <c r="J24" s="11">
        <v>2.1344666666666701</v>
      </c>
      <c r="K24" s="11">
        <v>-1.1123499999999999</v>
      </c>
      <c r="L24" s="11">
        <v>0.103676666666667</v>
      </c>
      <c r="M24" s="11">
        <v>0.25487666666666697</v>
      </c>
      <c r="N24" s="11">
        <v>0.21145333333333299</v>
      </c>
      <c r="P24" s="14">
        <v>2003</v>
      </c>
      <c r="Q24" s="11">
        <f>GCB2022_GtC[[#This Row],[Net]] * $Q$7</f>
        <v>5.8377855555555431</v>
      </c>
      <c r="R24" s="11">
        <f>SUM(GCB2022_GtC[[#This Row],[deforestation (total)]],GCB2022_GtC[[#This Row],[other transitions]],GCB2022_GtC[[#This Row],[peat drainage &amp; peat fires]],GCB2022_GtC[[#This Row],[wood harvest &amp; other forest management]]) * $Q$7</f>
        <v>9.916402222222235</v>
      </c>
      <c r="S24" s="11">
        <f>GCB2022_GtC[[#This Row],[forest regrowth (total)]] * $Q$7</f>
        <v>-4.0786166666666661</v>
      </c>
      <c r="T24" s="11">
        <f>GCB2022_GtCO2[[#This Row],[Gross positive]]/GCB2022_GtCO2[[#This Row],[Net]]</f>
        <v>1.6986581860283076</v>
      </c>
      <c r="U24" s="11">
        <f>GCB2022_GtCO2[[#This Row],[Afforestation]]/GCB2022_GtCO2[[#This Row],[Net]]</f>
        <v>-0.69865818602830321</v>
      </c>
      <c r="V24" s="11">
        <f t="shared" si="2"/>
        <v>1.7674280913575431</v>
      </c>
      <c r="W24" s="11">
        <f t="shared" si="2"/>
        <v>-0.76742809135753909</v>
      </c>
    </row>
    <row r="25" spans="3:23" ht="15.75" x14ac:dyDescent="0.25">
      <c r="C25">
        <v>2004</v>
      </c>
      <c r="D25">
        <v>3801.709503</v>
      </c>
      <c r="E25">
        <f t="shared" si="0"/>
        <v>6736.818163854583</v>
      </c>
      <c r="F25">
        <f t="shared" si="1"/>
        <v>-2935.1104348425738</v>
      </c>
      <c r="H25" s="11">
        <v>2004</v>
      </c>
      <c r="I25" s="11">
        <v>1.47211</v>
      </c>
      <c r="J25" s="11">
        <v>2.0263666666666702</v>
      </c>
      <c r="K25" s="11">
        <v>-1.1195333333333299</v>
      </c>
      <c r="L25" s="11">
        <v>0.106973333333333</v>
      </c>
      <c r="M25" s="11">
        <v>0.24203666666666701</v>
      </c>
      <c r="N25" s="11">
        <v>0.216266666666667</v>
      </c>
      <c r="P25" s="14">
        <v>2004</v>
      </c>
      <c r="Q25" s="11">
        <f>GCB2022_GtC[[#This Row],[Net]] * $Q$7</f>
        <v>5.3977366666666668</v>
      </c>
      <c r="R25" s="11">
        <f>SUM(GCB2022_GtC[[#This Row],[deforestation (total)]],GCB2022_GtC[[#This Row],[other transitions]],GCB2022_GtC[[#This Row],[peat drainage &amp; peat fires]],GCB2022_GtC[[#This Row],[wood harvest &amp; other forest management]]) * $Q$7</f>
        <v>9.502692222222235</v>
      </c>
      <c r="S25" s="11">
        <f>GCB2022_GtC[[#This Row],[forest regrowth (total)]] * $Q$7</f>
        <v>-4.1049555555555433</v>
      </c>
      <c r="T25" s="11">
        <f>GCB2022_GtCO2[[#This Row],[Gross positive]]/GCB2022_GtCO2[[#This Row],[Net]]</f>
        <v>1.7604957057103998</v>
      </c>
      <c r="U25" s="11">
        <f>GCB2022_GtCO2[[#This Row],[Afforestation]]/GCB2022_GtCO2[[#This Row],[Net]]</f>
        <v>-0.76049570571039526</v>
      </c>
      <c r="V25" s="11">
        <f t="shared" si="2"/>
        <v>1.7720496946277546</v>
      </c>
      <c r="W25" s="11">
        <f t="shared" si="2"/>
        <v>-0.77205016125677761</v>
      </c>
    </row>
    <row r="26" spans="3:23" ht="15.75" x14ac:dyDescent="0.25">
      <c r="C26">
        <v>2005</v>
      </c>
      <c r="D26">
        <v>3755.7321659999998</v>
      </c>
      <c r="E26">
        <f t="shared" si="0"/>
        <v>6793.3816013776395</v>
      </c>
      <c r="F26">
        <f t="shared" si="1"/>
        <v>-3037.6491743190104</v>
      </c>
      <c r="H26" s="11">
        <v>2005</v>
      </c>
      <c r="I26" s="11">
        <v>1.3351266666666699</v>
      </c>
      <c r="J26" s="11">
        <v>1.9446699999999999</v>
      </c>
      <c r="K26" s="11">
        <v>-1.1365133333333299</v>
      </c>
      <c r="L26" s="11">
        <v>8.2933333333333303E-2</v>
      </c>
      <c r="M26" s="11">
        <v>0.23008000000000001</v>
      </c>
      <c r="N26" s="11">
        <v>0.21395666666666699</v>
      </c>
      <c r="P26" s="14">
        <v>2005</v>
      </c>
      <c r="Q26" s="11">
        <f>GCB2022_GtC[[#This Row],[Net]] * $Q$7</f>
        <v>4.8954644444444559</v>
      </c>
      <c r="R26" s="11">
        <f>SUM(GCB2022_GtC[[#This Row],[deforestation (total)]],GCB2022_GtC[[#This Row],[other transitions]],GCB2022_GtC[[#This Row],[peat drainage &amp; peat fires]],GCB2022_GtC[[#This Row],[wood harvest &amp; other forest management]]) * $Q$7</f>
        <v>9.0626800000000003</v>
      </c>
      <c r="S26" s="11">
        <f>GCB2022_GtC[[#This Row],[forest regrowth (total)]] * $Q$7</f>
        <v>-4.1672155555555426</v>
      </c>
      <c r="T26" s="11">
        <f>GCB2022_GtCO2[[#This Row],[Gross positive]]/GCB2022_GtCO2[[#This Row],[Net]]</f>
        <v>1.8512400820895851</v>
      </c>
      <c r="U26" s="11">
        <f>GCB2022_GtCO2[[#This Row],[Afforestation]]/GCB2022_GtCO2[[#This Row],[Net]]</f>
        <v>-0.8512400820895849</v>
      </c>
      <c r="V26" s="11">
        <f t="shared" si="2"/>
        <v>1.8088035304745531</v>
      </c>
      <c r="W26" s="11">
        <f t="shared" si="2"/>
        <v>-0.80880346096516897</v>
      </c>
    </row>
    <row r="27" spans="3:23" ht="15.75" x14ac:dyDescent="0.25">
      <c r="C27">
        <v>2006</v>
      </c>
      <c r="D27">
        <v>4001.0190119999902</v>
      </c>
      <c r="E27">
        <f t="shared" si="0"/>
        <v>7396.8266679917897</v>
      </c>
      <c r="F27">
        <f t="shared" si="1"/>
        <v>-3395.8053163791747</v>
      </c>
      <c r="H27" s="11">
        <v>2006</v>
      </c>
      <c r="I27" s="11">
        <v>1.42868666666667</v>
      </c>
      <c r="J27" s="11">
        <v>1.8976533333333301</v>
      </c>
      <c r="K27" s="11">
        <v>-1.14784</v>
      </c>
      <c r="L27" s="11">
        <v>8.4599999999999995E-2</v>
      </c>
      <c r="M27" s="11">
        <v>0.38198666666666697</v>
      </c>
      <c r="N27" s="11">
        <v>0.21228333333333299</v>
      </c>
      <c r="P27" s="14">
        <v>2006</v>
      </c>
      <c r="Q27" s="11">
        <f>GCB2022_GtC[[#This Row],[Net]] * $Q$7</f>
        <v>5.2385177777777896</v>
      </c>
      <c r="R27" s="11">
        <f>SUM(GCB2022_GtC[[#This Row],[deforestation (total)]],GCB2022_GtC[[#This Row],[other transitions]],GCB2022_GtC[[#This Row],[peat drainage &amp; peat fires]],GCB2022_GtC[[#This Row],[wood harvest &amp; other forest management]]) * $Q$7</f>
        <v>9.4472522222222111</v>
      </c>
      <c r="S27" s="11">
        <f>GCB2022_GtC[[#This Row],[forest regrowth (total)]] * $Q$7</f>
        <v>-4.2087466666666664</v>
      </c>
      <c r="T27" s="11">
        <f>GCB2022_GtCO2[[#This Row],[Gross positive]]/GCB2022_GtCO2[[#This Row],[Net]]</f>
        <v>1.8034208573841648</v>
      </c>
      <c r="U27" s="11">
        <f>GCB2022_GtCO2[[#This Row],[Afforestation]]/GCB2022_GtCO2[[#This Row],[Net]]</f>
        <v>-0.80342319052929545</v>
      </c>
      <c r="V27" s="11">
        <f t="shared" si="2"/>
        <v>1.8487356960331804</v>
      </c>
      <c r="W27" s="11">
        <f t="shared" si="2"/>
        <v>-0.84873511127899204</v>
      </c>
    </row>
    <row r="28" spans="3:23" ht="15.75" x14ac:dyDescent="0.25">
      <c r="C28">
        <v>2007</v>
      </c>
      <c r="D28">
        <v>3538.056857</v>
      </c>
      <c r="E28">
        <f t="shared" si="0"/>
        <v>6583.5534073325352</v>
      </c>
      <c r="F28">
        <f t="shared" si="1"/>
        <v>-3045.4977824502075</v>
      </c>
      <c r="H28" s="11">
        <v>2007</v>
      </c>
      <c r="I28" s="11">
        <v>1.24346</v>
      </c>
      <c r="J28" s="11">
        <v>1.8970533333333299</v>
      </c>
      <c r="K28" s="11">
        <v>-1.1566666666666701</v>
      </c>
      <c r="L28" s="11">
        <v>8.2019999999999996E-2</v>
      </c>
      <c r="M28" s="11">
        <v>0.20693666666666699</v>
      </c>
      <c r="N28" s="11">
        <v>0.21412</v>
      </c>
      <c r="P28" s="14">
        <v>2007</v>
      </c>
      <c r="Q28" s="11">
        <f>GCB2022_GtC[[#This Row],[Net]] * $Q$7</f>
        <v>4.5593533333333331</v>
      </c>
      <c r="R28" s="11">
        <f>SUM(GCB2022_GtC[[#This Row],[deforestation (total)]],GCB2022_GtC[[#This Row],[other transitions]],GCB2022_GtC[[#This Row],[peat drainage &amp; peat fires]],GCB2022_GtC[[#This Row],[wood harvest &amp; other forest management]]) * $Q$7</f>
        <v>8.8004766666666541</v>
      </c>
      <c r="S28" s="11">
        <f>GCB2022_GtC[[#This Row],[forest regrowth (total)]] * $Q$7</f>
        <v>-4.241111111111123</v>
      </c>
      <c r="T28" s="11">
        <f>GCB2022_GtCO2[[#This Row],[Gross positive]]/GCB2022_GtCO2[[#This Row],[Net]]</f>
        <v>1.9302028211603082</v>
      </c>
      <c r="U28" s="11">
        <f>GCB2022_GtCO2[[#This Row],[Afforestation]]/GCB2022_GtCO2[[#This Row],[Net]]</f>
        <v>-0.93020014046826593</v>
      </c>
      <c r="V28" s="11">
        <f t="shared" si="2"/>
        <v>1.860782252356137</v>
      </c>
      <c r="W28" s="11">
        <f t="shared" si="2"/>
        <v>-0.86078260060313316</v>
      </c>
    </row>
    <row r="29" spans="3:23" ht="15.75" x14ac:dyDescent="0.25">
      <c r="C29">
        <v>2008</v>
      </c>
      <c r="D29">
        <v>2447.307507</v>
      </c>
      <c r="E29">
        <f t="shared" si="0"/>
        <v>4553.8633670185636</v>
      </c>
      <c r="F29">
        <f t="shared" si="1"/>
        <v>-2106.5590214860808</v>
      </c>
      <c r="H29" s="11">
        <v>2008</v>
      </c>
      <c r="I29" s="11">
        <v>1.2938833333333299</v>
      </c>
      <c r="J29" s="11">
        <v>1.9254433333333301</v>
      </c>
      <c r="K29" s="11">
        <v>-1.16231666666667</v>
      </c>
      <c r="L29" s="11">
        <v>0.100266666666667</v>
      </c>
      <c r="M29" s="11">
        <v>0.216576666666667</v>
      </c>
      <c r="N29" s="11">
        <v>0.213916666666667</v>
      </c>
      <c r="P29" s="14">
        <v>2008</v>
      </c>
      <c r="Q29" s="11">
        <f>GCB2022_GtC[[#This Row],[Net]] * $Q$7</f>
        <v>4.7442388888888765</v>
      </c>
      <c r="R29" s="11">
        <f>SUM(GCB2022_GtC[[#This Row],[deforestation (total)]],GCB2022_GtC[[#This Row],[other transitions]],GCB2022_GtC[[#This Row],[peat drainage &amp; peat fires]],GCB2022_GtC[[#This Row],[wood harvest &amp; other forest management]]) * $Q$7</f>
        <v>9.0060788888888794</v>
      </c>
      <c r="S29" s="11">
        <f>GCB2022_GtC[[#This Row],[forest regrowth (total)]] * $Q$7</f>
        <v>-4.26182777777779</v>
      </c>
      <c r="T29" s="11">
        <f>GCB2022_GtCO2[[#This Row],[Gross positive]]/GCB2022_GtCO2[[#This Row],[Net]]</f>
        <v>1.898319013821445</v>
      </c>
      <c r="U29" s="11">
        <f>GCB2022_GtCO2[[#This Row],[Afforestation]]/GCB2022_GtCO2[[#This Row],[Net]]</f>
        <v>-0.89831643759741842</v>
      </c>
      <c r="V29" s="11">
        <f t="shared" si="2"/>
        <v>1.8607646787308956</v>
      </c>
      <c r="W29" s="11">
        <f t="shared" si="2"/>
        <v>-0.86076597054547455</v>
      </c>
    </row>
    <row r="30" spans="3:23" ht="15.75" x14ac:dyDescent="0.25">
      <c r="C30">
        <v>2009</v>
      </c>
      <c r="D30">
        <v>2764.1442120000002</v>
      </c>
      <c r="E30">
        <f t="shared" si="0"/>
        <v>5168.0577224331382</v>
      </c>
      <c r="F30">
        <f t="shared" si="1"/>
        <v>-2403.9144974051028</v>
      </c>
      <c r="H30" s="11">
        <v>2009</v>
      </c>
      <c r="I30" s="11">
        <v>1.4290799999999999</v>
      </c>
      <c r="J30" s="11">
        <v>1.94935666666667</v>
      </c>
      <c r="K30" s="11">
        <v>-1.17289333333333</v>
      </c>
      <c r="L30" s="11">
        <v>0.12606666666666699</v>
      </c>
      <c r="M30" s="11">
        <v>0.32469999999999999</v>
      </c>
      <c r="N30" s="11">
        <v>0.20184333333333301</v>
      </c>
      <c r="P30" s="14">
        <v>2009</v>
      </c>
      <c r="Q30" s="11">
        <f>GCB2022_GtC[[#This Row],[Net]] * $Q$7</f>
        <v>5.2399599999999991</v>
      </c>
      <c r="R30" s="11">
        <f>SUM(GCB2022_GtC[[#This Row],[deforestation (total)]],GCB2022_GtC[[#This Row],[other transitions]],GCB2022_GtC[[#This Row],[peat drainage &amp; peat fires]],GCB2022_GtC[[#This Row],[wood harvest &amp; other forest management]]) * $Q$7</f>
        <v>9.5405444444444552</v>
      </c>
      <c r="S30" s="11">
        <f>GCB2022_GtC[[#This Row],[forest regrowth (total)]] * $Q$7</f>
        <v>-4.3006088888888767</v>
      </c>
      <c r="T30" s="11">
        <f>GCB2022_GtCO2[[#This Row],[Gross positive]]/GCB2022_GtCO2[[#This Row],[Net]]</f>
        <v>1.8207284873251812</v>
      </c>
      <c r="U30" s="11">
        <f>GCB2022_GtCO2[[#This Row],[Afforestation]]/GCB2022_GtCO2[[#This Row],[Net]]</f>
        <v>-0.82073315233110133</v>
      </c>
      <c r="V30" s="11">
        <f t="shared" si="2"/>
        <v>1.8696773127816595</v>
      </c>
      <c r="W30" s="11">
        <f t="shared" si="2"/>
        <v>-0.86967766984405903</v>
      </c>
    </row>
    <row r="31" spans="3:23" ht="15.75" x14ac:dyDescent="0.25">
      <c r="C31">
        <v>2010</v>
      </c>
      <c r="D31">
        <v>3241.0793979999999</v>
      </c>
      <c r="E31">
        <f t="shared" si="0"/>
        <v>5997.4394268372644</v>
      </c>
      <c r="F31">
        <f t="shared" si="1"/>
        <v>-2756.36144265029</v>
      </c>
      <c r="H31" s="11">
        <v>2010</v>
      </c>
      <c r="I31" s="11">
        <v>1.4130766666666701</v>
      </c>
      <c r="J31" s="11">
        <v>1.96956333333333</v>
      </c>
      <c r="K31" s="11">
        <v>-1.20275</v>
      </c>
      <c r="L31" s="11">
        <v>0.18790000000000001</v>
      </c>
      <c r="M31" s="11">
        <v>0.25710666666666698</v>
      </c>
      <c r="N31" s="11">
        <v>0.20125000000000001</v>
      </c>
      <c r="P31" s="14">
        <v>2010</v>
      </c>
      <c r="Q31" s="11">
        <f>GCB2022_GtC[[#This Row],[Net]] * $Q$7</f>
        <v>5.1812811111111232</v>
      </c>
      <c r="R31" s="11">
        <f>SUM(GCB2022_GtC[[#This Row],[deforestation (total)]],GCB2022_GtC[[#This Row],[other transitions]],GCB2022_GtC[[#This Row],[peat drainage &amp; peat fires]],GCB2022_GtC[[#This Row],[wood harvest &amp; other forest management]]) * $Q$7</f>
        <v>9.59133999999999</v>
      </c>
      <c r="S31" s="11">
        <f>GCB2022_GtC[[#This Row],[forest regrowth (total)]] * $Q$7</f>
        <v>-4.4100833333333327</v>
      </c>
      <c r="T31" s="11">
        <f>GCB2022_GtCO2[[#This Row],[Gross positive]]/GCB2022_GtCO2[[#This Row],[Net]]</f>
        <v>1.8511522139633787</v>
      </c>
      <c r="U31" s="11">
        <f>GCB2022_GtCO2[[#This Row],[Afforestation]]/GCB2022_GtCO2[[#This Row],[Net]]</f>
        <v>-0.85115693180129204</v>
      </c>
      <c r="V31" s="11">
        <f t="shared" si="2"/>
        <v>1.8504450802834866</v>
      </c>
      <c r="W31" s="11">
        <f t="shared" si="2"/>
        <v>-0.85044551650020705</v>
      </c>
    </row>
    <row r="32" spans="3:23" ht="15.75" x14ac:dyDescent="0.25">
      <c r="C32">
        <v>2011</v>
      </c>
      <c r="D32">
        <v>3345.603059</v>
      </c>
      <c r="E32">
        <f t="shared" si="0"/>
        <v>6213.4000554666054</v>
      </c>
      <c r="F32">
        <f t="shared" si="1"/>
        <v>-2867.7984977363085</v>
      </c>
      <c r="H32" s="11">
        <v>2011</v>
      </c>
      <c r="I32" s="11">
        <v>1.4241266666666701</v>
      </c>
      <c r="J32" s="11">
        <v>1.96851333333333</v>
      </c>
      <c r="K32" s="11">
        <v>-1.20763333333333</v>
      </c>
      <c r="L32" s="11">
        <v>0.18033333333333301</v>
      </c>
      <c r="M32" s="11">
        <v>0.27811999999999998</v>
      </c>
      <c r="N32" s="11">
        <v>0.20479666666666699</v>
      </c>
      <c r="P32" s="14">
        <v>2011</v>
      </c>
      <c r="Q32" s="11">
        <f>GCB2022_GtC[[#This Row],[Net]] * $Q$7</f>
        <v>5.2217977777777902</v>
      </c>
      <c r="R32" s="11">
        <f>SUM(GCB2022_GtC[[#This Row],[deforestation (total)]],GCB2022_GtC[[#This Row],[other transitions]],GCB2022_GtC[[#This Row],[peat drainage &amp; peat fires]],GCB2022_GtC[[#This Row],[wood harvest &amp; other forest management]]) * $Q$7</f>
        <v>9.6497988888888759</v>
      </c>
      <c r="S32" s="11">
        <f>GCB2022_GtC[[#This Row],[forest regrowth (total)]] * $Q$7</f>
        <v>-4.4279888888888763</v>
      </c>
      <c r="T32" s="11">
        <f>GCB2022_GtCO2[[#This Row],[Gross positive]]/GCB2022_GtCO2[[#This Row],[Net]]</f>
        <v>1.8479840276379842</v>
      </c>
      <c r="U32" s="11">
        <f>GCB2022_GtCO2[[#This Row],[Afforestation]]/GCB2022_GtCO2[[#This Row],[Net]]</f>
        <v>-0.84798168702221743</v>
      </c>
      <c r="V32" s="11">
        <f t="shared" si="2"/>
        <v>1.8571838756399839</v>
      </c>
      <c r="W32" s="11">
        <f t="shared" si="2"/>
        <v>-0.85718432436915959</v>
      </c>
    </row>
    <row r="33" spans="3:23" ht="15.75" x14ac:dyDescent="0.25">
      <c r="C33">
        <v>2012</v>
      </c>
      <c r="D33">
        <v>3554.451059</v>
      </c>
      <c r="E33">
        <f t="shared" si="0"/>
        <v>6634.3983085208338</v>
      </c>
      <c r="F33">
        <f t="shared" si="1"/>
        <v>-3079.9455281996766</v>
      </c>
      <c r="H33" s="11">
        <v>2012</v>
      </c>
      <c r="I33" s="11">
        <v>1.4588399999999999</v>
      </c>
      <c r="J33" s="11">
        <v>1.97197</v>
      </c>
      <c r="K33" s="11">
        <v>-1.2167300000000001</v>
      </c>
      <c r="L33" s="11">
        <v>0.15068000000000001</v>
      </c>
      <c r="M33" s="11">
        <v>0.33902333333333301</v>
      </c>
      <c r="N33" s="11">
        <v>0.21390000000000001</v>
      </c>
      <c r="P33" s="14">
        <v>2012</v>
      </c>
      <c r="Q33" s="11">
        <f>GCB2022_GtC[[#This Row],[Net]] * $Q$7</f>
        <v>5.3490799999999998</v>
      </c>
      <c r="R33" s="11">
        <f>SUM(GCB2022_GtC[[#This Row],[deforestation (total)]],GCB2022_GtC[[#This Row],[other transitions]],GCB2022_GtC[[#This Row],[peat drainage &amp; peat fires]],GCB2022_GtC[[#This Row],[wood harvest &amp; other forest management]]) * $Q$7</f>
        <v>9.8104355555555554</v>
      </c>
      <c r="S33" s="11">
        <f>GCB2022_GtC[[#This Row],[forest regrowth (total)]] * $Q$7</f>
        <v>-4.4613433333333337</v>
      </c>
      <c r="T33" s="11">
        <f>GCB2022_GtCO2[[#This Row],[Gross positive]]/GCB2022_GtCO2[[#This Row],[Net]]</f>
        <v>1.8340416586694452</v>
      </c>
      <c r="U33" s="11">
        <f>GCB2022_GtCO2[[#This Row],[Afforestation]]/GCB2022_GtCO2[[#This Row],[Net]]</f>
        <v>-0.83403937374900616</v>
      </c>
      <c r="V33" s="11">
        <f t="shared" si="2"/>
        <v>1.8665043345363539</v>
      </c>
      <c r="W33" s="11">
        <f t="shared" si="2"/>
        <v>-0.8665038502643444</v>
      </c>
    </row>
    <row r="34" spans="3:23" ht="15.75" x14ac:dyDescent="0.25">
      <c r="C34">
        <v>2013</v>
      </c>
      <c r="D34">
        <v>3363.9230590000002</v>
      </c>
      <c r="E34">
        <f t="shared" si="0"/>
        <v>6253.4746128694342</v>
      </c>
      <c r="F34">
        <f t="shared" si="1"/>
        <v>-2889.5438318773267</v>
      </c>
      <c r="H34" s="11">
        <v>2013</v>
      </c>
      <c r="I34" s="11">
        <v>1.32608666666667</v>
      </c>
      <c r="J34" s="11">
        <v>1.94163666666667</v>
      </c>
      <c r="K34" s="11">
        <v>-1.2359266666666699</v>
      </c>
      <c r="L34" s="11">
        <v>0.14479</v>
      </c>
      <c r="M34" s="11">
        <v>0.252956666666667</v>
      </c>
      <c r="N34" s="11">
        <v>0.22263333333333299</v>
      </c>
      <c r="P34" s="14">
        <v>2013</v>
      </c>
      <c r="Q34" s="11">
        <f>GCB2022_GtC[[#This Row],[Net]] * $Q$7</f>
        <v>4.8623177777777897</v>
      </c>
      <c r="R34" s="11">
        <f>SUM(GCB2022_GtC[[#This Row],[deforestation (total)]],GCB2022_GtC[[#This Row],[other transitions]],GCB2022_GtC[[#This Row],[peat drainage &amp; peat fires]],GCB2022_GtC[[#This Row],[wood harvest &amp; other forest management]]) * $Q$7</f>
        <v>9.3940611111111227</v>
      </c>
      <c r="S34" s="11">
        <f>GCB2022_GtC[[#This Row],[forest regrowth (total)]] * $Q$7</f>
        <v>-4.5317311111111227</v>
      </c>
      <c r="T34" s="11">
        <f>GCB2022_GtCO2[[#This Row],[Gross positive]]/GCB2022_GtCO2[[#This Row],[Net]]</f>
        <v>1.9320129906039301</v>
      </c>
      <c r="U34" s="11">
        <f>GCB2022_GtCO2[[#This Row],[Afforestation]]/GCB2022_GtCO2[[#This Row],[Net]]</f>
        <v>-0.93201047694218087</v>
      </c>
      <c r="V34" s="11">
        <f t="shared" si="2"/>
        <v>1.8589826530480802</v>
      </c>
      <c r="W34" s="11">
        <f t="shared" si="2"/>
        <v>-0.85898035751635382</v>
      </c>
    </row>
    <row r="35" spans="3:23" ht="15.75" x14ac:dyDescent="0.25">
      <c r="C35">
        <v>2014</v>
      </c>
      <c r="D35">
        <v>4012.451059</v>
      </c>
      <c r="E35">
        <f t="shared" si="0"/>
        <v>7594.1363755043094</v>
      </c>
      <c r="F35">
        <f t="shared" si="1"/>
        <v>-3581.6801152536309</v>
      </c>
      <c r="H35" s="11">
        <v>2014</v>
      </c>
      <c r="I35" s="11">
        <v>1.4231133333333299</v>
      </c>
      <c r="J35" s="11">
        <v>1.9562866666666701</v>
      </c>
      <c r="K35" s="11">
        <v>-1.23431</v>
      </c>
      <c r="L35" s="11">
        <v>0.16404666666666701</v>
      </c>
      <c r="M35" s="11">
        <v>0.32586999999999999</v>
      </c>
      <c r="N35" s="11">
        <v>0.21121999999999999</v>
      </c>
      <c r="P35" s="14">
        <v>2014</v>
      </c>
      <c r="Q35" s="11">
        <f>GCB2022_GtC[[#This Row],[Net]] * $Q$7</f>
        <v>5.2180822222222094</v>
      </c>
      <c r="R35" s="11">
        <f>SUM(GCB2022_GtC[[#This Row],[deforestation (total)]],GCB2022_GtC[[#This Row],[other transitions]],GCB2022_GtC[[#This Row],[peat drainage &amp; peat fires]],GCB2022_GtC[[#This Row],[wood harvest &amp; other forest management]]) * $Q$7</f>
        <v>9.7438855555555683</v>
      </c>
      <c r="S35" s="11">
        <f>GCB2022_GtC[[#This Row],[forest regrowth (total)]] * $Q$7</f>
        <v>-4.5258033333333332</v>
      </c>
      <c r="T35" s="11">
        <f>GCB2022_GtCO2[[#This Row],[Gross positive]]/GCB2022_GtCO2[[#This Row],[Net]]</f>
        <v>1.867330781807031</v>
      </c>
      <c r="U35" s="11">
        <f>GCB2022_GtCO2[[#This Row],[Afforestation]]/GCB2022_GtCO2[[#This Row],[Net]]</f>
        <v>-0.86733078180702616</v>
      </c>
      <c r="V35" s="11">
        <f t="shared" si="2"/>
        <v>1.8926427422636158</v>
      </c>
      <c r="W35" s="11">
        <f t="shared" si="2"/>
        <v>-0.89264144598595363</v>
      </c>
    </row>
    <row r="36" spans="3:23" ht="15.75" x14ac:dyDescent="0.25">
      <c r="C36">
        <v>2015</v>
      </c>
      <c r="D36">
        <v>3517.44</v>
      </c>
      <c r="E36">
        <f t="shared" si="0"/>
        <v>6796.0336311262354</v>
      </c>
      <c r="F36">
        <f t="shared" si="1"/>
        <v>-3278.5887968250536</v>
      </c>
      <c r="H36" s="11">
        <v>2015</v>
      </c>
      <c r="I36" s="11">
        <v>1.53664333333333</v>
      </c>
      <c r="J36" s="11">
        <v>1.9619</v>
      </c>
      <c r="K36" s="11">
        <v>-1.2501199999999999</v>
      </c>
      <c r="L36" s="11">
        <v>0.14785000000000001</v>
      </c>
      <c r="M36" s="11">
        <v>0.46380333333333301</v>
      </c>
      <c r="N36" s="11">
        <v>0.213216666666667</v>
      </c>
      <c r="P36" s="14">
        <v>2015</v>
      </c>
      <c r="Q36" s="11">
        <f>GCB2022_GtC[[#This Row],[Net]] * $Q$7</f>
        <v>5.6343588888888769</v>
      </c>
      <c r="R36" s="11">
        <f>SUM(GCB2022_GtC[[#This Row],[deforestation (total)]],GCB2022_GtC[[#This Row],[other transitions]],GCB2022_GtC[[#This Row],[peat drainage &amp; peat fires]],GCB2022_GtC[[#This Row],[wood harvest &amp; other forest management]]) * $Q$7</f>
        <v>10.218156666666665</v>
      </c>
      <c r="S36" s="11">
        <f>GCB2022_GtC[[#This Row],[forest regrowth (total)]] * $Q$7</f>
        <v>-4.5837733333333324</v>
      </c>
      <c r="T36" s="11">
        <f>GCB2022_GtCO2[[#This Row],[Gross positive]]/GCB2022_GtCO2[[#This Row],[Net]]</f>
        <v>1.8135438065220115</v>
      </c>
      <c r="U36" s="11">
        <f>GCB2022_GtCO2[[#This Row],[Afforestation]]/GCB2022_GtCO2[[#This Row],[Net]]</f>
        <v>-0.8135394680613387</v>
      </c>
      <c r="V36" s="11">
        <f t="shared" si="2"/>
        <v>1.9320965335943856</v>
      </c>
      <c r="W36" s="11">
        <f t="shared" si="2"/>
        <v>-0.93209515921381847</v>
      </c>
    </row>
    <row r="37" spans="3:23" ht="15.75" x14ac:dyDescent="0.25">
      <c r="H37" s="11">
        <v>2016</v>
      </c>
      <c r="I37" s="11">
        <v>1.25518333333333</v>
      </c>
      <c r="J37" s="11">
        <v>1.9313100000000001</v>
      </c>
      <c r="K37" s="11">
        <v>-1.27562666666667</v>
      </c>
      <c r="L37" s="11">
        <v>0.14231333333333299</v>
      </c>
      <c r="M37" s="11">
        <v>0.23849999999999999</v>
      </c>
      <c r="N37" s="11">
        <v>0.21868333333333301</v>
      </c>
      <c r="P37" s="14">
        <v>2016</v>
      </c>
      <c r="Q37" s="11">
        <f>GCB2022_GtC[[#This Row],[Net]] * $Q$7</f>
        <v>4.6023388888888768</v>
      </c>
      <c r="R37" s="11">
        <f>SUM(GCB2022_GtC[[#This Row],[deforestation (total)]],GCB2022_GtC[[#This Row],[other transitions]],GCB2022_GtC[[#This Row],[peat drainage &amp; peat fires]],GCB2022_GtC[[#This Row],[wood harvest &amp; other forest management]]) * $Q$7</f>
        <v>9.2796244444444422</v>
      </c>
      <c r="S37" s="11">
        <f>GCB2022_GtC[[#This Row],[forest regrowth (total)]] * $Q$7</f>
        <v>-4.67729777777779</v>
      </c>
      <c r="T37" s="11">
        <f>GCB2022_GtCO2[[#This Row],[Gross positive]]/GCB2022_GtCO2[[#This Row],[Net]]</f>
        <v>2.0162844737156638</v>
      </c>
      <c r="U37" s="11">
        <f>GCB2022_GtCO2[[#This Row],[Afforestation]]/GCB2022_GtCO2[[#This Row],[Net]]</f>
        <v>-1.0162871293702169</v>
      </c>
      <c r="V37" s="11">
        <f t="shared" si="2"/>
        <v>1.9670131016319874</v>
      </c>
      <c r="W37" s="11">
        <f t="shared" si="2"/>
        <v>-0.96701280001495182</v>
      </c>
    </row>
    <row r="38" spans="3:23" ht="15.75" x14ac:dyDescent="0.25">
      <c r="H38" s="11">
        <v>2017</v>
      </c>
      <c r="I38" s="11">
        <v>1.24590333333333</v>
      </c>
      <c r="J38" s="11">
        <v>1.92611</v>
      </c>
      <c r="K38" s="11">
        <v>-1.28491</v>
      </c>
      <c r="L38" s="11">
        <v>0.14158333333333301</v>
      </c>
      <c r="M38" s="11">
        <v>0.24103333333333299</v>
      </c>
      <c r="N38" s="11">
        <v>0.22209000000000001</v>
      </c>
      <c r="P38" s="14">
        <v>2017</v>
      </c>
      <c r="Q38" s="11">
        <f>GCB2022_GtC[[#This Row],[Net]] * $Q$7</f>
        <v>4.5683122222222101</v>
      </c>
      <c r="R38" s="11">
        <f>SUM(GCB2022_GtC[[#This Row],[deforestation (total)]],GCB2022_GtC[[#This Row],[other transitions]],GCB2022_GtC[[#This Row],[peat drainage &amp; peat fires]],GCB2022_GtC[[#This Row],[wood harvest &amp; other forest management]]) * $Q$7</f>
        <v>9.2796611111111087</v>
      </c>
      <c r="S38" s="11">
        <f>GCB2022_GtC[[#This Row],[forest regrowth (total)]] * $Q$7</f>
        <v>-4.7113366666666661</v>
      </c>
      <c r="T38" s="11">
        <f>GCB2022_GtCO2[[#This Row],[Gross positive]]/GCB2022_GtCO2[[#This Row],[Net]]</f>
        <v>2.0313106153232909</v>
      </c>
      <c r="U38" s="11">
        <f>GCB2022_GtCO2[[#This Row],[Afforestation]]/GCB2022_GtCO2[[#This Row],[Net]]</f>
        <v>-1.03130793988833</v>
      </c>
      <c r="V38" s="11">
        <f t="shared" si="2"/>
        <v>2.0007795544397853</v>
      </c>
      <c r="W38" s="11">
        <f t="shared" si="2"/>
        <v>-1.000779784124386</v>
      </c>
    </row>
    <row r="39" spans="3:23" ht="15.75" x14ac:dyDescent="0.25">
      <c r="H39" s="11">
        <v>2018</v>
      </c>
      <c r="I39" s="11">
        <v>1.1695266666666699</v>
      </c>
      <c r="J39" s="11">
        <v>1.8633666666666699</v>
      </c>
      <c r="K39" s="11">
        <v>-1.29419666666667</v>
      </c>
      <c r="L39" s="11">
        <v>0.10532333333333301</v>
      </c>
      <c r="M39" s="11">
        <v>0.26034333333333298</v>
      </c>
      <c r="N39" s="11">
        <v>0.23468666666666699</v>
      </c>
      <c r="P39" s="14">
        <v>2018</v>
      </c>
      <c r="Q39" s="11">
        <f>GCB2022_GtC[[#This Row],[Net]] * $Q$7</f>
        <v>4.2882644444444562</v>
      </c>
      <c r="R39" s="11">
        <f>SUM(GCB2022_GtC[[#This Row],[deforestation (total)]],GCB2022_GtC[[#This Row],[other transitions]],GCB2022_GtC[[#This Row],[peat drainage &amp; peat fires]],GCB2022_GtC[[#This Row],[wood harvest &amp; other forest management]]) * $Q$7</f>
        <v>9.0336400000000108</v>
      </c>
      <c r="S39" s="11">
        <f>GCB2022_GtC[[#This Row],[forest regrowth (total)]] * $Q$7</f>
        <v>-4.7453877777777898</v>
      </c>
      <c r="T39" s="11">
        <f>GCB2022_GtCO2[[#This Row],[Gross positive]]/GCB2022_GtCO2[[#This Row],[Net]]</f>
        <v>2.106595830791941</v>
      </c>
      <c r="U39" s="11">
        <f>GCB2022_GtCO2[[#This Row],[Afforestation]]/GCB2022_GtCO2[[#This Row],[Net]]</f>
        <v>-1.1065986809478476</v>
      </c>
      <c r="V39" s="11">
        <f t="shared" si="2"/>
        <v>2.0597774582855175</v>
      </c>
      <c r="W39" s="11">
        <f t="shared" si="2"/>
        <v>-1.0597779869634365</v>
      </c>
    </row>
    <row r="40" spans="3:23" ht="15.75" x14ac:dyDescent="0.25">
      <c r="H40" s="11">
        <v>2019</v>
      </c>
      <c r="I40" s="11">
        <v>1.25478</v>
      </c>
      <c r="J40" s="11">
        <v>1.8807199999999999</v>
      </c>
      <c r="K40" s="11">
        <v>-1.30016</v>
      </c>
      <c r="L40" s="11">
        <v>9.8393333333333305E-2</v>
      </c>
      <c r="M40" s="11">
        <v>0.33065666666666699</v>
      </c>
      <c r="N40" s="11">
        <v>0.245166666666667</v>
      </c>
      <c r="P40" s="14">
        <v>2019</v>
      </c>
      <c r="Q40" s="11">
        <f>GCB2022_GtC[[#This Row],[Net]] * $Q$7</f>
        <v>4.6008599999999999</v>
      </c>
      <c r="R40" s="11">
        <f>SUM(GCB2022_GtC[[#This Row],[deforestation (total)]],GCB2022_GtC[[#This Row],[other transitions]],GCB2022_GtC[[#This Row],[peat drainage &amp; peat fires]],GCB2022_GtC[[#This Row],[wood harvest &amp; other forest management]]) * $Q$7</f>
        <v>9.3681011111111125</v>
      </c>
      <c r="S40" s="11">
        <f>GCB2022_GtC[[#This Row],[forest regrowth (total)]] * $Q$7</f>
        <v>-4.7672533333333327</v>
      </c>
      <c r="T40" s="11">
        <f>GCB2022_GtCO2[[#This Row],[Gross positive]]/GCB2022_GtCO2[[#This Row],[Net]]</f>
        <v>2.0361630458460187</v>
      </c>
      <c r="U40" s="11">
        <f>GCB2022_GtCO2[[#This Row],[Afforestation]]/GCB2022_GtCO2[[#This Row],[Net]]</f>
        <v>-1.0361657023541975</v>
      </c>
      <c r="V40" s="11">
        <f t="shared" si="2"/>
        <v>2.0756189721496403</v>
      </c>
      <c r="W40" s="11">
        <f t="shared" si="2"/>
        <v>-1.0756178392454006</v>
      </c>
    </row>
    <row r="41" spans="3:23" ht="15.75" x14ac:dyDescent="0.25">
      <c r="H41" s="12">
        <v>2020</v>
      </c>
      <c r="I41" s="11">
        <v>1.1722666666666699</v>
      </c>
      <c r="J41" s="11">
        <v>1.89720333333333</v>
      </c>
      <c r="K41" s="11">
        <v>-1.2994933333333301</v>
      </c>
      <c r="L41" s="11">
        <v>9.6916666666666706E-2</v>
      </c>
      <c r="M41" s="11">
        <v>0.23246666666666699</v>
      </c>
      <c r="N41" s="11">
        <v>0.24517666666666699</v>
      </c>
      <c r="P41" s="15">
        <v>2020</v>
      </c>
      <c r="Q41" s="11">
        <f>GCB2022_GtC[[#This Row],[Net]] * $Q$7</f>
        <v>4.298311111111123</v>
      </c>
      <c r="R41" s="11">
        <f>SUM(GCB2022_GtC[[#This Row],[deforestation (total)]],GCB2022_GtC[[#This Row],[other transitions]],GCB2022_GtC[[#This Row],[peat drainage &amp; peat fires]],GCB2022_GtC[[#This Row],[wood harvest &amp; other forest management]]) * $Q$7</f>
        <v>9.0631322222222135</v>
      </c>
      <c r="S41" s="11">
        <f>GCB2022_GtC[[#This Row],[forest regrowth (total)]] * $Q$7</f>
        <v>-4.7648088888888767</v>
      </c>
      <c r="T41" s="11">
        <f>GCB2022_GtCO2[[#This Row],[Gross positive]]/GCB2022_GtCO2[[#This Row],[Net]]</f>
        <v>2.1085333257506744</v>
      </c>
      <c r="U41" s="11">
        <f>GCB2022_GtCO2[[#This Row],[Afforestation]]/GCB2022_GtCO2[[#This Row],[Net]]</f>
        <v>-1.1085304822565909</v>
      </c>
      <c r="V41" s="11">
        <f t="shared" si="2"/>
        <v>2.0878567173154998</v>
      </c>
      <c r="W41" s="11">
        <f t="shared" si="2"/>
        <v>-1.0878561194982534</v>
      </c>
    </row>
    <row r="42" spans="3:23" ht="15.75" x14ac:dyDescent="0.25">
      <c r="H42" s="11">
        <v>2021</v>
      </c>
      <c r="I42" s="11">
        <v>1.17947</v>
      </c>
      <c r="J42" s="11">
        <v>1.9019633333333299</v>
      </c>
      <c r="K42" s="11">
        <v>-1.29209333333333</v>
      </c>
      <c r="L42" s="11">
        <v>9.214E-2</v>
      </c>
      <c r="M42" s="11">
        <v>0.23131333333333301</v>
      </c>
      <c r="N42" s="11">
        <v>0.246153333333333</v>
      </c>
      <c r="P42" s="14">
        <v>2021</v>
      </c>
      <c r="Q42" s="11">
        <f>GCB2022_GtC[[#This Row],[Net]] * $Q$7</f>
        <v>4.324723333333333</v>
      </c>
      <c r="R42" s="11">
        <f>SUM(GCB2022_GtC[[#This Row],[deforestation (total)]],GCB2022_GtC[[#This Row],[other transitions]],GCB2022_GtC[[#This Row],[peat drainage &amp; peat fires]],GCB2022_GtC[[#This Row],[wood harvest &amp; other forest management]]) * $Q$7</f>
        <v>9.0624233333333173</v>
      </c>
      <c r="S42" s="11">
        <f>GCB2022_GtC[[#This Row],[forest regrowth (total)]] * $Q$7</f>
        <v>-4.7376755555555432</v>
      </c>
      <c r="T42" s="11">
        <f>GCB2022_GtCO2[[#This Row],[Gross positive]]/GCB2022_GtCO2[[#This Row],[Net]]</f>
        <v>2.0954920430362756</v>
      </c>
      <c r="U42" s="11">
        <f>GCB2022_GtCO2[[#This Row],[Afforestation]]/GCB2022_GtCO2[[#This Row],[Net]]</f>
        <v>-1.0954863907800367</v>
      </c>
      <c r="V42" s="11">
        <f>AVERAGE(T40,T41,T42,T43, AA44)</f>
        <v>2.0831719389463896</v>
      </c>
      <c r="W42" s="11">
        <f>AVERAGE(U40,U41,U42,U43, AB44)</f>
        <v>-1.083170479135855</v>
      </c>
    </row>
    <row r="43" spans="3:23" ht="23.25" x14ac:dyDescent="0.35">
      <c r="C43" s="17" t="s">
        <v>60</v>
      </c>
      <c r="H43" s="11">
        <v>2022</v>
      </c>
      <c r="I43" s="11">
        <v>1.1762966666666701</v>
      </c>
      <c r="J43" s="11">
        <v>1.8985133333333299</v>
      </c>
      <c r="K43" s="11">
        <v>-1.2851033333333299</v>
      </c>
      <c r="L43" s="11">
        <v>8.8980000000000004E-2</v>
      </c>
      <c r="M43" s="11">
        <v>0.23028333333333301</v>
      </c>
      <c r="N43" s="11">
        <v>0.243623333333333</v>
      </c>
      <c r="P43" s="16">
        <v>2022</v>
      </c>
      <c r="Q43" s="11">
        <f>GCB2022_GtC[[#This Row],[Net]] * $Q$7</f>
        <v>4.3130877777777901</v>
      </c>
      <c r="R43" s="11">
        <f>SUM(GCB2022_GtC[[#This Row],[deforestation (total)]],GCB2022_GtC[[#This Row],[other transitions]],GCB2022_GtC[[#This Row],[peat drainage &amp; peat fires]],GCB2022_GtC[[#This Row],[wood harvest &amp; other forest management]]) * $Q$7</f>
        <v>9.0251333333333168</v>
      </c>
      <c r="S43" s="11">
        <f>GCB2022_GtC[[#This Row],[forest regrowth (total)]] * $Q$7</f>
        <v>-4.7120455555555427</v>
      </c>
      <c r="T43" s="11">
        <f>GCB2022_GtCO2[[#This Row],[Gross positive]]/GCB2022_GtCO2[[#This Row],[Net]]</f>
        <v>2.0924993411525907</v>
      </c>
      <c r="U43" s="11">
        <f>GCB2022_GtCO2[[#This Row],[Afforestation]]/GCB2022_GtCO2[[#This Row],[Net]]</f>
        <v>-1.0924993411525943</v>
      </c>
      <c r="V43" s="11">
        <f>AVERAGE(T41,T42,T43,AA44, AA45)</f>
        <v>2.0988415699798471</v>
      </c>
      <c r="W43" s="11">
        <f>AVERAGE(U41,U42,U43,AB44, AB45)</f>
        <v>-1.098838738063074</v>
      </c>
    </row>
    <row r="46" spans="3:23" x14ac:dyDescent="0.25">
      <c r="C46" t="s">
        <v>51</v>
      </c>
      <c r="D46" t="s">
        <v>25</v>
      </c>
      <c r="E46" t="s">
        <v>56</v>
      </c>
      <c r="F46" t="s">
        <v>50</v>
      </c>
      <c r="G46" t="s">
        <v>44</v>
      </c>
    </row>
    <row r="47" spans="3:23" x14ac:dyDescent="0.25">
      <c r="C47">
        <v>2015</v>
      </c>
      <c r="D47">
        <f>D36/1000</f>
        <v>3.5174400000000001</v>
      </c>
      <c r="E47">
        <f t="shared" ref="E47:F47" si="3">E36/1000</f>
        <v>6.7960336311262353</v>
      </c>
      <c r="F47">
        <f t="shared" si="3"/>
        <v>-3.2785887968250536</v>
      </c>
      <c r="G47">
        <f>E47+F47</f>
        <v>3.5174448343011817</v>
      </c>
    </row>
    <row r="48" spans="3:23" x14ac:dyDescent="0.25">
      <c r="C48">
        <v>2020</v>
      </c>
      <c r="D48">
        <f>D47+($C48-$C47)*D51</f>
        <v>3.0339400000000003</v>
      </c>
      <c r="E48">
        <f t="shared" ref="E48:F48" si="4">E47+($C48-$C47)*E51</f>
        <v>6.4730336311262349</v>
      </c>
      <c r="F48">
        <f t="shared" si="4"/>
        <v>-3.4390887968250534</v>
      </c>
      <c r="G48">
        <f>E48+F48</f>
        <v>3.0339448343011814</v>
      </c>
    </row>
    <row r="51" spans="3:6" x14ac:dyDescent="0.25">
      <c r="C51" t="s">
        <v>57</v>
      </c>
      <c r="D51">
        <v>-9.6699999999999994E-2</v>
      </c>
      <c r="E51">
        <v>-6.4600000000000005E-2</v>
      </c>
      <c r="F51">
        <v>-3.2099999999999997E-2</v>
      </c>
    </row>
  </sheetData>
  <hyperlinks>
    <hyperlink ref="B1" r:id="rId1" display="https://doi.org/10.5194/essd-14-4811-2022, 2022" xr:uid="{809974FF-618F-D844-A409-C98B4FC00201}"/>
  </hyperlinks>
  <pageMargins left="0.7" right="0.7" top="0.75" bottom="0.75" header="0.3" footer="0.3"/>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669FD-F0D3-4CA6-B3D1-D039AF0BC9C5}">
  <dimension ref="A1:G19"/>
  <sheetViews>
    <sheetView workbookViewId="0">
      <selection activeCell="G17" sqref="G17"/>
    </sheetView>
  </sheetViews>
  <sheetFormatPr defaultColWidth="8.85546875" defaultRowHeight="15" x14ac:dyDescent="0.25"/>
  <cols>
    <col min="1" max="1" width="10.42578125" customWidth="1"/>
    <col min="2" max="2" width="47.28515625" customWidth="1"/>
  </cols>
  <sheetData>
    <row r="1" spans="1:7" ht="90" x14ac:dyDescent="0.25">
      <c r="A1" t="s">
        <v>22</v>
      </c>
      <c r="B1" s="5" t="s">
        <v>27</v>
      </c>
    </row>
    <row r="3" spans="1:7" ht="60" x14ac:dyDescent="0.25">
      <c r="A3" t="s">
        <v>24</v>
      </c>
      <c r="B3" s="3" t="s">
        <v>28</v>
      </c>
    </row>
    <row r="6" spans="1:7" x14ac:dyDescent="0.25">
      <c r="C6" t="s">
        <v>29</v>
      </c>
      <c r="D6" t="s">
        <v>30</v>
      </c>
      <c r="E6" t="s">
        <v>31</v>
      </c>
      <c r="F6" t="s">
        <v>32</v>
      </c>
      <c r="G6" t="s">
        <v>33</v>
      </c>
    </row>
    <row r="7" spans="1:7" x14ac:dyDescent="0.25">
      <c r="C7">
        <v>2010</v>
      </c>
      <c r="D7">
        <v>9670</v>
      </c>
    </row>
    <row r="8" spans="1:7" x14ac:dyDescent="0.25">
      <c r="C8">
        <v>2011</v>
      </c>
      <c r="D8">
        <v>10040</v>
      </c>
    </row>
    <row r="9" spans="1:7" x14ac:dyDescent="0.25">
      <c r="C9">
        <v>2012</v>
      </c>
      <c r="D9">
        <v>10160</v>
      </c>
    </row>
    <row r="10" spans="1:7" x14ac:dyDescent="0.25">
      <c r="C10">
        <v>2013</v>
      </c>
      <c r="D10">
        <v>10110</v>
      </c>
    </row>
    <row r="11" spans="1:7" x14ac:dyDescent="0.25">
      <c r="C11">
        <v>2014</v>
      </c>
      <c r="D11">
        <v>10220</v>
      </c>
    </row>
    <row r="12" spans="1:7" x14ac:dyDescent="0.25">
      <c r="C12">
        <v>2015</v>
      </c>
      <c r="D12">
        <v>10260</v>
      </c>
    </row>
    <row r="13" spans="1:7" x14ac:dyDescent="0.25">
      <c r="C13">
        <v>2016</v>
      </c>
      <c r="D13">
        <v>10340</v>
      </c>
    </row>
    <row r="14" spans="1:7" x14ac:dyDescent="0.25">
      <c r="C14">
        <v>2017</v>
      </c>
      <c r="D14">
        <v>10530</v>
      </c>
    </row>
    <row r="15" spans="1:7" x14ac:dyDescent="0.25">
      <c r="C15">
        <v>2018</v>
      </c>
      <c r="D15">
        <v>10510</v>
      </c>
    </row>
    <row r="16" spans="1:7" x14ac:dyDescent="0.25">
      <c r="C16">
        <v>2019</v>
      </c>
      <c r="D16">
        <v>10550</v>
      </c>
      <c r="E16">
        <v>10550</v>
      </c>
      <c r="F16" s="1">
        <v>10550</v>
      </c>
      <c r="G16" s="1">
        <v>10550</v>
      </c>
    </row>
    <row r="17" spans="3:7" x14ac:dyDescent="0.25">
      <c r="C17">
        <v>2020</v>
      </c>
      <c r="E17">
        <f>_xlfn.FORECAST.ETS(C17,$D$7:$D$16,$C$7:$C$16,1,1)</f>
        <v>10639.032191444046</v>
      </c>
      <c r="F17" s="1">
        <f>E17-_xlfn.FORECAST.ETS.CONFINT(C17,$D$7:$D$16,$C$7:$C$16,0.95,1,1)</f>
        <v>10418.004328964047</v>
      </c>
      <c r="G17" s="1">
        <f>E17+_xlfn.FORECAST.ETS.CONFINT(C17,$D$7:$D$16,$C$7:$C$16,0.95,1,1)</f>
        <v>10860.060053924046</v>
      </c>
    </row>
    <row r="18" spans="3:7" x14ac:dyDescent="0.25">
      <c r="C18">
        <v>2021</v>
      </c>
      <c r="E18">
        <f>_xlfn.FORECAST.ETS(C18,$D$7:$D$16,$C$7:$C$16,1,1)</f>
        <v>10722.753679929718</v>
      </c>
      <c r="F18" s="1">
        <f>E18-_xlfn.FORECAST.ETS.CONFINT(C18,$D$7:$D$16,$C$7:$C$16,0.95,1,1)</f>
        <v>10425.243198150527</v>
      </c>
      <c r="G18" s="1">
        <f>E18+_xlfn.FORECAST.ETS.CONFINT(C18,$D$7:$D$16,$C$7:$C$16,0.95,1,1)</f>
        <v>11020.264161708908</v>
      </c>
    </row>
    <row r="19" spans="3:7" x14ac:dyDescent="0.25">
      <c r="C19">
        <v>2022</v>
      </c>
      <c r="E19">
        <f>_xlfn.FORECAST.ETS(C19,$D$7:$D$16,$C$7:$C$16,1,1)</f>
        <v>10806.475168415391</v>
      </c>
      <c r="F19" s="1">
        <f>E19-_xlfn.FORECAST.ETS.CONFINT(C19,$D$7:$D$16,$C$7:$C$16,0.95,1,1)</f>
        <v>10448.341478191711</v>
      </c>
      <c r="G19" s="1">
        <f>E19+_xlfn.FORECAST.ETS.CONFINT(C19,$D$7:$D$16,$C$7:$C$16,0.95,1,1)</f>
        <v>11164.608858639071</v>
      </c>
    </row>
  </sheetData>
  <hyperlinks>
    <hyperlink ref="B1" r:id="rId1" display="https://doi.org/10.5194/essd-8-571-2016" xr:uid="{3180728B-BBBE-4506-B714-B6F57A84DFA2}"/>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55DC9-6883-4736-B092-480A481B14AD}">
  <dimension ref="A1:C12"/>
  <sheetViews>
    <sheetView workbookViewId="0">
      <selection activeCell="B3" sqref="B3"/>
    </sheetView>
  </sheetViews>
  <sheetFormatPr defaultColWidth="8.85546875" defaultRowHeight="15" x14ac:dyDescent="0.25"/>
  <cols>
    <col min="1" max="1" width="11.7109375" bestFit="1" customWidth="1"/>
    <col min="2" max="2" width="62.140625" customWidth="1"/>
  </cols>
  <sheetData>
    <row r="1" spans="1:3" ht="85.5" x14ac:dyDescent="0.3">
      <c r="A1" t="s">
        <v>22</v>
      </c>
      <c r="B1" s="4" t="s">
        <v>34</v>
      </c>
    </row>
    <row r="2" spans="1:3" x14ac:dyDescent="0.25">
      <c r="B2" s="3"/>
    </row>
    <row r="3" spans="1:3" ht="60" x14ac:dyDescent="0.25">
      <c r="A3" t="s">
        <v>24</v>
      </c>
      <c r="B3" s="3" t="s">
        <v>35</v>
      </c>
    </row>
    <row r="6" spans="1:3" x14ac:dyDescent="0.25">
      <c r="A6" t="s">
        <v>36</v>
      </c>
    </row>
    <row r="7" spans="1:3" x14ac:dyDescent="0.25">
      <c r="A7" t="s">
        <v>37</v>
      </c>
      <c r="B7">
        <v>2015</v>
      </c>
      <c r="C7">
        <v>663031552</v>
      </c>
    </row>
    <row r="8" spans="1:3" x14ac:dyDescent="0.25">
      <c r="A8" t="s">
        <v>37</v>
      </c>
      <c r="B8">
        <v>2016</v>
      </c>
      <c r="C8">
        <v>724433728</v>
      </c>
    </row>
    <row r="9" spans="1:3" x14ac:dyDescent="0.25">
      <c r="A9" t="s">
        <v>37</v>
      </c>
      <c r="B9">
        <v>2017</v>
      </c>
      <c r="C9">
        <v>778477376</v>
      </c>
    </row>
    <row r="10" spans="1:3" x14ac:dyDescent="0.25">
      <c r="A10" t="s">
        <v>37</v>
      </c>
      <c r="B10">
        <v>2018</v>
      </c>
      <c r="C10">
        <v>796881344</v>
      </c>
    </row>
    <row r="11" spans="1:3" x14ac:dyDescent="0.25">
      <c r="A11" t="s">
        <v>37</v>
      </c>
      <c r="B11">
        <v>2019</v>
      </c>
      <c r="C11">
        <v>821058112</v>
      </c>
    </row>
    <row r="12" spans="1:3" x14ac:dyDescent="0.25">
      <c r="A12" t="s">
        <v>37</v>
      </c>
      <c r="B12">
        <v>2020</v>
      </c>
      <c r="C12">
        <v>967305920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901DB-82CC-40BB-881D-84D6C6FBAB06}">
  <dimension ref="A1:G14"/>
  <sheetViews>
    <sheetView workbookViewId="0">
      <selection activeCell="K1" activeCellId="1" sqref="E13 K1"/>
    </sheetView>
  </sheetViews>
  <sheetFormatPr defaultColWidth="8.85546875" defaultRowHeight="15" x14ac:dyDescent="0.25"/>
  <cols>
    <col min="1" max="1" width="10.42578125" customWidth="1"/>
    <col min="2" max="2" width="57.85546875" customWidth="1"/>
  </cols>
  <sheetData>
    <row r="1" spans="1:7" ht="86.1" customHeight="1" x14ac:dyDescent="0.25">
      <c r="A1" t="s">
        <v>22</v>
      </c>
      <c r="B1" s="2" t="s">
        <v>38</v>
      </c>
      <c r="C1" t="s">
        <v>29</v>
      </c>
      <c r="D1" t="s">
        <v>30</v>
      </c>
      <c r="E1" t="s">
        <v>31</v>
      </c>
      <c r="F1" t="s">
        <v>32</v>
      </c>
      <c r="G1" t="s">
        <v>33</v>
      </c>
    </row>
    <row r="2" spans="1:7" x14ac:dyDescent="0.25">
      <c r="C2">
        <v>2010</v>
      </c>
      <c r="D2">
        <v>10.199999999999999</v>
      </c>
    </row>
    <row r="3" spans="1:7" ht="45.6" customHeight="1" x14ac:dyDescent="0.25">
      <c r="A3" t="s">
        <v>24</v>
      </c>
      <c r="B3" s="3" t="s">
        <v>39</v>
      </c>
      <c r="C3">
        <v>2011</v>
      </c>
      <c r="D3">
        <v>10.9</v>
      </c>
    </row>
    <row r="4" spans="1:7" x14ac:dyDescent="0.25">
      <c r="C4">
        <v>2012</v>
      </c>
      <c r="D4">
        <v>11.2</v>
      </c>
    </row>
    <row r="5" spans="1:7" x14ac:dyDescent="0.25">
      <c r="C5">
        <v>2013</v>
      </c>
      <c r="D5">
        <v>11.2</v>
      </c>
    </row>
    <row r="6" spans="1:7" x14ac:dyDescent="0.25">
      <c r="C6">
        <v>2014</v>
      </c>
      <c r="D6">
        <v>11.3</v>
      </c>
    </row>
    <row r="7" spans="1:7" x14ac:dyDescent="0.25">
      <c r="C7">
        <v>2015</v>
      </c>
      <c r="D7">
        <v>12.1</v>
      </c>
    </row>
    <row r="8" spans="1:7" x14ac:dyDescent="0.25">
      <c r="C8">
        <v>2016</v>
      </c>
      <c r="D8">
        <v>13</v>
      </c>
    </row>
    <row r="9" spans="1:7" x14ac:dyDescent="0.25">
      <c r="C9">
        <v>2017</v>
      </c>
      <c r="D9">
        <v>13.9</v>
      </c>
    </row>
    <row r="10" spans="1:7" x14ac:dyDescent="0.25">
      <c r="C10">
        <v>2018</v>
      </c>
      <c r="D10">
        <v>14.1</v>
      </c>
    </row>
    <row r="11" spans="1:7" x14ac:dyDescent="0.25">
      <c r="C11">
        <v>2019</v>
      </c>
      <c r="D11">
        <v>13.9</v>
      </c>
      <c r="E11">
        <v>13.9</v>
      </c>
      <c r="F11" s="1">
        <v>13.9</v>
      </c>
      <c r="G11" s="1">
        <v>13.9</v>
      </c>
    </row>
    <row r="12" spans="1:7" x14ac:dyDescent="0.25">
      <c r="C12">
        <v>2020</v>
      </c>
      <c r="E12">
        <f>_xlfn.FORECAST.ETS(C12,$D$2:$D$11,$C$2:$C$11,1,1)</f>
        <v>14.764035320562233</v>
      </c>
      <c r="F12" s="1">
        <f>E12-_xlfn.FORECAST.ETS.CONFINT(C12,$D$2:$D$11,$C$2:$C$11,0.95,1,1)</f>
        <v>14.038451179017175</v>
      </c>
      <c r="G12" s="1">
        <f>E12+_xlfn.FORECAST.ETS.CONFINT(C12,$D$2:$D$11,$C$2:$C$11,0.95,1,1)</f>
        <v>15.48961946210729</v>
      </c>
    </row>
    <row r="13" spans="1:7" x14ac:dyDescent="0.25">
      <c r="C13">
        <v>2021</v>
      </c>
      <c r="E13">
        <f>_xlfn.FORECAST.ETS(C13,$D$2:$D$11,$C$2:$C$11,1,1)</f>
        <v>15.22025751381064</v>
      </c>
      <c r="F13" s="1">
        <f>E13-_xlfn.FORECAST.ETS.CONFINT(C13,$D$2:$D$11,$C$2:$C$11,0.95,1,1)</f>
        <v>14.494670107144293</v>
      </c>
      <c r="G13" s="1">
        <f>E13+_xlfn.FORECAST.ETS.CONFINT(C13,$D$2:$D$11,$C$2:$C$11,0.95,1,1)</f>
        <v>15.945844920476988</v>
      </c>
    </row>
    <row r="14" spans="1:7" x14ac:dyDescent="0.25">
      <c r="C14">
        <v>2022</v>
      </c>
      <c r="E14">
        <f>_xlfn.FORECAST.ETS(C14,$D$2:$D$11,$C$2:$C$11,1,1)</f>
        <v>15.67647970705905</v>
      </c>
      <c r="F14" s="1">
        <f>E14-_xlfn.FORECAST.ETS.CONFINT(C14,$D$2:$D$11,$C$2:$C$11,0.95,1,1)</f>
        <v>14.950886495768909</v>
      </c>
      <c r="G14" s="1">
        <f>E14+_xlfn.FORECAST.ETS.CONFINT(C14,$D$2:$D$11,$C$2:$C$11,0.95,1,1)</f>
        <v>16.402072918349191</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B506-B4C9-4632-8714-7D0B7FF41932}">
  <dimension ref="A1:G14"/>
  <sheetViews>
    <sheetView workbookViewId="0">
      <selection activeCell="D7" sqref="D7"/>
    </sheetView>
  </sheetViews>
  <sheetFormatPr defaultColWidth="8.85546875" defaultRowHeight="15" x14ac:dyDescent="0.25"/>
  <cols>
    <col min="1" max="1" width="10.42578125" customWidth="1"/>
    <col min="2" max="2" width="47.42578125" customWidth="1"/>
  </cols>
  <sheetData>
    <row r="1" spans="1:7" ht="150" x14ac:dyDescent="0.25">
      <c r="A1" t="s">
        <v>22</v>
      </c>
      <c r="B1" s="2" t="s">
        <v>38</v>
      </c>
      <c r="C1" t="s">
        <v>29</v>
      </c>
      <c r="D1" t="s">
        <v>30</v>
      </c>
      <c r="E1" t="s">
        <v>31</v>
      </c>
      <c r="F1" t="s">
        <v>32</v>
      </c>
      <c r="G1" t="s">
        <v>33</v>
      </c>
    </row>
    <row r="2" spans="1:7" x14ac:dyDescent="0.25">
      <c r="C2">
        <v>2010</v>
      </c>
      <c r="D2">
        <v>1.9</v>
      </c>
    </row>
    <row r="3" spans="1:7" ht="45" x14ac:dyDescent="0.25">
      <c r="A3" t="s">
        <v>24</v>
      </c>
      <c r="B3" s="3" t="s">
        <v>39</v>
      </c>
      <c r="C3">
        <v>2011</v>
      </c>
      <c r="D3">
        <v>1.9</v>
      </c>
    </row>
    <row r="4" spans="1:7" x14ac:dyDescent="0.25">
      <c r="C4">
        <v>2012</v>
      </c>
      <c r="D4">
        <v>1.9</v>
      </c>
    </row>
    <row r="5" spans="1:7" x14ac:dyDescent="0.25">
      <c r="C5">
        <v>2013</v>
      </c>
      <c r="D5">
        <v>1.9</v>
      </c>
    </row>
    <row r="6" spans="1:7" x14ac:dyDescent="0.25">
      <c r="C6">
        <v>2014</v>
      </c>
      <c r="D6">
        <v>2</v>
      </c>
    </row>
    <row r="7" spans="1:7" x14ac:dyDescent="0.25">
      <c r="C7">
        <v>2015</v>
      </c>
      <c r="D7">
        <v>2</v>
      </c>
    </row>
    <row r="8" spans="1:7" x14ac:dyDescent="0.25">
      <c r="C8">
        <v>2016</v>
      </c>
      <c r="D8">
        <v>2.1</v>
      </c>
    </row>
    <row r="9" spans="1:7" x14ac:dyDescent="0.25">
      <c r="C9">
        <v>2017</v>
      </c>
      <c r="D9">
        <v>2.2999999999999998</v>
      </c>
    </row>
    <row r="10" spans="1:7" x14ac:dyDescent="0.25">
      <c r="C10">
        <v>2018</v>
      </c>
      <c r="D10">
        <v>2.2000000000000002</v>
      </c>
    </row>
    <row r="11" spans="1:7" x14ac:dyDescent="0.25">
      <c r="C11">
        <v>2019</v>
      </c>
      <c r="D11">
        <v>2.2000000000000002</v>
      </c>
      <c r="E11">
        <v>2.2000000000000002</v>
      </c>
      <c r="F11" s="1">
        <v>2.2000000000000002</v>
      </c>
      <c r="G11" s="1">
        <v>2.2000000000000002</v>
      </c>
    </row>
    <row r="12" spans="1:7" x14ac:dyDescent="0.25">
      <c r="C12">
        <v>2020</v>
      </c>
      <c r="E12">
        <f>_xlfn.FORECAST.ETS(C12,$D$2:$D$11,$C$2:$C$11,1,1)</f>
        <v>2.2909607759776889</v>
      </c>
      <c r="F12" s="1">
        <f>E12-_xlfn.FORECAST.ETS.CONFINT(C12,$D$2:$D$11,$C$2:$C$11,0.95,1,1)</f>
        <v>2.1469391663707915</v>
      </c>
      <c r="G12" s="1">
        <f>E12+_xlfn.FORECAST.ETS.CONFINT(C12,$D$2:$D$11,$C$2:$C$11,0.95,1,1)</f>
        <v>2.4349823855845862</v>
      </c>
    </row>
    <row r="13" spans="1:7" x14ac:dyDescent="0.25">
      <c r="C13">
        <v>2021</v>
      </c>
      <c r="E13">
        <f>_xlfn.FORECAST.ETS(C13,$D$2:$D$11,$C$2:$C$11,1,1)</f>
        <v>2.3355862770598796</v>
      </c>
      <c r="F13" s="1">
        <f>E13-_xlfn.FORECAST.ETS.CONFINT(C13,$D$2:$D$11,$C$2:$C$11,0.95,1,1)</f>
        <v>2.1870972037577929</v>
      </c>
      <c r="G13" s="1">
        <f>E13+_xlfn.FORECAST.ETS.CONFINT(C13,$D$2:$D$11,$C$2:$C$11,0.95,1,1)</f>
        <v>2.4840753503619664</v>
      </c>
    </row>
    <row r="14" spans="1:7" x14ac:dyDescent="0.25">
      <c r="C14">
        <v>2022</v>
      </c>
      <c r="E14">
        <f>_xlfn.FORECAST.ETS(C14,$D$2:$D$11,$C$2:$C$11,1,1)</f>
        <v>2.3802117781420709</v>
      </c>
      <c r="F14" s="1">
        <f>E14-_xlfn.FORECAST.ETS.CONFINT(C14,$D$2:$D$11,$C$2:$C$11,0.95,1,1)</f>
        <v>2.2273516489874985</v>
      </c>
      <c r="G14" s="1">
        <f>E14+_xlfn.FORECAST.ETS.CONFINT(C14,$D$2:$D$11,$C$2:$C$11,0.95,1,1)</f>
        <v>2.5330719072966432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2C722-95E2-4BD4-A30D-055D75751BFA}">
  <dimension ref="A1:H13"/>
  <sheetViews>
    <sheetView workbookViewId="0">
      <selection activeCell="F12" sqref="F12"/>
    </sheetView>
  </sheetViews>
  <sheetFormatPr defaultColWidth="8.85546875" defaultRowHeight="15" x14ac:dyDescent="0.25"/>
  <cols>
    <col min="1" max="1" width="10.42578125" customWidth="1"/>
    <col min="2" max="2" width="60" customWidth="1"/>
    <col min="3" max="3" width="10.140625" customWidth="1"/>
  </cols>
  <sheetData>
    <row r="1" spans="1:8" ht="135" x14ac:dyDescent="0.25">
      <c r="A1" t="s">
        <v>22</v>
      </c>
      <c r="B1" s="2" t="s">
        <v>40</v>
      </c>
      <c r="D1" t="s">
        <v>29</v>
      </c>
      <c r="E1" t="s">
        <v>30</v>
      </c>
      <c r="F1" t="s">
        <v>31</v>
      </c>
      <c r="G1" t="s">
        <v>32</v>
      </c>
      <c r="H1" t="s">
        <v>33</v>
      </c>
    </row>
    <row r="2" spans="1:8" x14ac:dyDescent="0.25">
      <c r="D2">
        <v>2010</v>
      </c>
      <c r="E2">
        <v>7.37</v>
      </c>
    </row>
    <row r="3" spans="1:8" ht="45" x14ac:dyDescent="0.25">
      <c r="A3" t="s">
        <v>24</v>
      </c>
      <c r="B3" s="3" t="s">
        <v>41</v>
      </c>
      <c r="D3">
        <v>2011</v>
      </c>
      <c r="E3">
        <v>7.65</v>
      </c>
    </row>
    <row r="4" spans="1:8" x14ac:dyDescent="0.25">
      <c r="D4">
        <v>2012</v>
      </c>
      <c r="E4">
        <v>7.95</v>
      </c>
    </row>
    <row r="5" spans="1:8" x14ac:dyDescent="0.25">
      <c r="D5">
        <v>2013</v>
      </c>
      <c r="E5">
        <v>8.1999999999999993</v>
      </c>
    </row>
    <row r="6" spans="1:8" x14ac:dyDescent="0.25">
      <c r="D6">
        <v>2014</v>
      </c>
      <c r="E6">
        <v>8.39</v>
      </c>
    </row>
    <row r="7" spans="1:8" x14ac:dyDescent="0.25">
      <c r="D7">
        <v>2015</v>
      </c>
      <c r="E7">
        <v>8.4499999999999993</v>
      </c>
    </row>
    <row r="8" spans="1:8" x14ac:dyDescent="0.25">
      <c r="D8">
        <v>2016</v>
      </c>
      <c r="E8">
        <v>8.73</v>
      </c>
    </row>
    <row r="9" spans="1:8" x14ac:dyDescent="0.25">
      <c r="D9">
        <v>2017</v>
      </c>
      <c r="E9">
        <v>8.92</v>
      </c>
    </row>
    <row r="10" spans="1:8" x14ac:dyDescent="0.25">
      <c r="D10">
        <v>2018</v>
      </c>
      <c r="E10">
        <v>9.0399999999999991</v>
      </c>
      <c r="F10">
        <v>9.0399999999999991</v>
      </c>
      <c r="G10" s="1">
        <v>9.0399999999999991</v>
      </c>
      <c r="H10" s="1">
        <v>9.0399999999999991</v>
      </c>
    </row>
    <row r="11" spans="1:8" x14ac:dyDescent="0.25">
      <c r="D11">
        <v>2019</v>
      </c>
      <c r="F11">
        <f>_xlfn.FORECAST.ETS(D11,$E$2:$E$10,$D$2:$D$10,1,1)</f>
        <v>9.2536455691729476</v>
      </c>
      <c r="G11" s="1">
        <f>F11-_xlfn.FORECAST.ETS.CONFINT(D11,$E$2:$E$10,$D$2:$D$10,0.95,1,1)</f>
        <v>9.1050414348090847</v>
      </c>
      <c r="H11" s="1">
        <f>F11+_xlfn.FORECAST.ETS.CONFINT(D11,$E$2:$E$10,$D$2:$D$10,0.95,1,1)</f>
        <v>9.4022497035368104</v>
      </c>
    </row>
    <row r="12" spans="1:8" x14ac:dyDescent="0.25">
      <c r="D12">
        <v>2020</v>
      </c>
      <c r="F12">
        <f>_xlfn.FORECAST.ETS(D12,$E$2:$E$10,$D$2:$D$10,1,1)</f>
        <v>9.4586872969004787</v>
      </c>
      <c r="G12" s="1">
        <f>F12-_xlfn.FORECAST.ETS.CONFINT(D12,$E$2:$E$10,$D$2:$D$10,0.95,1,1)</f>
        <v>9.2586614399206919</v>
      </c>
      <c r="H12" s="1">
        <f>F12+_xlfn.FORECAST.ETS.CONFINT(D12,$E$2:$E$10,$D$2:$D$10,0.95,1,1)</f>
        <v>9.6587131538802655</v>
      </c>
    </row>
    <row r="13" spans="1:8" x14ac:dyDescent="0.25">
      <c r="D13">
        <v>2021</v>
      </c>
      <c r="F13">
        <f>_xlfn.FORECAST.ETS(D13,$E$2:$E$10,$D$2:$D$10,1,1)</f>
        <v>9.6637290246280116</v>
      </c>
      <c r="G13" s="1">
        <f>F13-_xlfn.FORECAST.ETS.CONFINT(D13,$E$2:$E$10,$D$2:$D$10,0.95,1,1)</f>
        <v>9.4229442365697125</v>
      </c>
      <c r="H13" s="1">
        <f>F13+_xlfn.FORECAST.ETS.CONFINT(D13,$E$2:$E$10,$D$2:$D$10,0.95,1,1)</f>
        <v>9.9045138126863108</v>
      </c>
    </row>
  </sheetData>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13b9d26-8c29-421b-be8e-d4ced6aabfd6">
      <Terms xmlns="http://schemas.microsoft.com/office/infopath/2007/PartnerControls"/>
    </lcf76f155ced4ddcb4097134ff3c332f>
    <TaxCatchAll xmlns="40bf6408-2faa-4e3e-bfb6-796fd9260ca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DD2EADC0C5A3441B70639C5993F2DD7" ma:contentTypeVersion="13" ma:contentTypeDescription="Create a new document." ma:contentTypeScope="" ma:versionID="fe10263b38ee8c6ce747de3f6ee5a315">
  <xsd:schema xmlns:xsd="http://www.w3.org/2001/XMLSchema" xmlns:xs="http://www.w3.org/2001/XMLSchema" xmlns:p="http://schemas.microsoft.com/office/2006/metadata/properties" xmlns:ns2="f13b9d26-8c29-421b-be8e-d4ced6aabfd6" xmlns:ns3="40bf6408-2faa-4e3e-bfb6-796fd9260ca1" targetNamespace="http://schemas.microsoft.com/office/2006/metadata/properties" ma:root="true" ma:fieldsID="09886434a22bc43facad8a58460bde99" ns2:_="" ns3:_="">
    <xsd:import namespace="f13b9d26-8c29-421b-be8e-d4ced6aabfd6"/>
    <xsd:import namespace="40bf6408-2faa-4e3e-bfb6-796fd9260ca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3b9d26-8c29-421b-be8e-d4ced6aab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b2b414a-4870-4b76-be62-ecc4760d58d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bf6408-2faa-4e3e-bfb6-796fd9260ca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a7ae3aa5-e54a-4541-af23-2d96e6c96813}" ma:internalName="TaxCatchAll" ma:showField="CatchAllData" ma:web="40bf6408-2faa-4e3e-bfb6-796fd9260c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55A4CA-F5FB-47D0-B83B-1FBED937FB67}">
  <ds:schemaRefs>
    <ds:schemaRef ds:uri="http://schemas.microsoft.com/office/2006/documentManagement/types"/>
    <ds:schemaRef ds:uri="http://www.w3.org/XML/1998/namespace"/>
    <ds:schemaRef ds:uri="http://schemas.microsoft.com/office/2006/metadata/properties"/>
    <ds:schemaRef ds:uri="http://purl.org/dc/terms/"/>
    <ds:schemaRef ds:uri="http://schemas.microsoft.com/office/infopath/2007/PartnerControls"/>
    <ds:schemaRef ds:uri="f13b9d26-8c29-421b-be8e-d4ced6aabfd6"/>
    <ds:schemaRef ds:uri="http://purl.org/dc/elements/1.1/"/>
    <ds:schemaRef ds:uri="http://schemas.openxmlformats.org/package/2006/metadata/core-properties"/>
    <ds:schemaRef ds:uri="40bf6408-2faa-4e3e-bfb6-796fd9260ca1"/>
    <ds:schemaRef ds:uri="http://purl.org/dc/dcmitype/"/>
  </ds:schemaRefs>
</ds:datastoreItem>
</file>

<file path=customXml/itemProps2.xml><?xml version="1.0" encoding="utf-8"?>
<ds:datastoreItem xmlns:ds="http://schemas.openxmlformats.org/officeDocument/2006/customXml" ds:itemID="{1AC9E94B-CF9F-4BDA-832B-4F333F30EC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3b9d26-8c29-421b-be8e-d4ced6aabfd6"/>
    <ds:schemaRef ds:uri="40bf6408-2faa-4e3e-bfb6-796fd9260c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ACBFF0-CD70-4E7A-A5DA-15D4BDCDCD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CO2</vt:lpstr>
      <vt:lpstr>N2O</vt:lpstr>
      <vt:lpstr>HFC</vt:lpstr>
      <vt:lpstr>CF4</vt:lpstr>
      <vt:lpstr>C2F6</vt:lpstr>
      <vt:lpstr>SF6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GIDDEN Matthew</dc:creator>
  <cp:keywords/>
  <dc:description/>
  <cp:lastModifiedBy>KIKSTRA Jarmo</cp:lastModifiedBy>
  <cp:revision/>
  <dcterms:created xsi:type="dcterms:W3CDTF">2023-07-17T09:16:39Z</dcterms:created>
  <dcterms:modified xsi:type="dcterms:W3CDTF">2024-10-11T16:46:53Z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0x0101003DD2EADC0C5A3441B70639C5993F2DD7</vt:lpwstr>
  </property>
  <property fmtid="{D5CDD505-2E9C-101B-9397-08002B2CF9AE}" pid="3" name="MediaServiceImageTags">
    <vt:lpwstr/>
  </property>
</Properties>
</file>