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C81C980D-6F35-4854-ADFA-211E1B99C05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 a="1"/>
  <c r="J12" i="2" s="1"/>
  <c r="E12" i="2" a="1"/>
  <c r="E12" i="2" s="1"/>
  <c r="J11" i="2" a="1"/>
  <c r="J11" i="2" s="1"/>
  <c r="E9" i="1"/>
  <c r="E11" i="1"/>
  <c r="W5" i="1" a="1"/>
  <c r="W5" i="1"/>
  <c r="W6" i="1" a="1"/>
  <c r="W6" i="1"/>
  <c r="W7" i="1" a="1"/>
  <c r="W7" i="1"/>
  <c r="W8" i="1" a="1"/>
  <c r="W8" i="1"/>
  <c r="W11" i="1" a="1"/>
  <c r="W11" i="1"/>
  <c r="W14" i="1" a="1"/>
  <c r="W14" i="1"/>
  <c r="W15" i="1" a="1"/>
  <c r="W15" i="1"/>
  <c r="W16" i="1" a="1"/>
  <c r="W16" i="1"/>
  <c r="W17" i="1" a="1"/>
  <c r="W17" i="1"/>
  <c r="W20" i="1" a="1"/>
  <c r="W20" i="1"/>
  <c r="E4" i="1"/>
  <c r="W3" i="1" s="1" a="1"/>
  <c r="W3" i="1" s="1"/>
  <c r="E5" i="1"/>
  <c r="E6" i="1"/>
  <c r="W4" i="1" s="1" a="1"/>
  <c r="W4" i="1" s="1"/>
  <c r="E7" i="1"/>
  <c r="E8" i="1"/>
  <c r="E10" i="1"/>
  <c r="E12" i="1"/>
  <c r="E13" i="1"/>
  <c r="E14" i="1"/>
  <c r="E15" i="1"/>
  <c r="E16" i="1"/>
  <c r="W9" i="1" s="1" a="1"/>
  <c r="W9" i="1" s="1"/>
  <c r="E17" i="1"/>
  <c r="E18" i="1"/>
  <c r="W10" i="1" s="1" a="1"/>
  <c r="W10" i="1" s="1"/>
  <c r="E19" i="1"/>
  <c r="E20" i="1"/>
  <c r="E21" i="1"/>
  <c r="E22" i="1"/>
  <c r="W12" i="1" s="1" a="1"/>
  <c r="W12" i="1" s="1"/>
  <c r="E23" i="1"/>
  <c r="E24" i="1"/>
  <c r="W13" i="1" s="1" a="1"/>
  <c r="W13" i="1" s="1"/>
  <c r="E25" i="1"/>
  <c r="E26" i="1"/>
  <c r="E27" i="1"/>
  <c r="E28" i="1"/>
  <c r="E29" i="1"/>
  <c r="E30" i="1"/>
  <c r="E31" i="1"/>
  <c r="E32" i="1"/>
  <c r="E33" i="1"/>
  <c r="E34" i="1"/>
  <c r="W18" i="1" s="1" a="1"/>
  <c r="W18" i="1" s="1"/>
  <c r="E35" i="1"/>
  <c r="E36" i="1"/>
  <c r="W19" i="1" s="1" a="1"/>
  <c r="W19" i="1" s="1"/>
  <c r="E37" i="1"/>
  <c r="E38" i="1"/>
  <c r="E39" i="1"/>
  <c r="E40" i="1"/>
  <c r="W21" i="1" s="1" a="1"/>
  <c r="W21" i="1" s="1"/>
  <c r="E41" i="1"/>
  <c r="E42" i="1"/>
  <c r="W22" i="1" s="1" a="1"/>
  <c r="W22" i="1" s="1"/>
  <c r="E3" i="1"/>
  <c r="M6" i="1" a="1"/>
  <c r="M6" i="1"/>
  <c r="M4" i="1" a="1"/>
  <c r="M4" i="1"/>
  <c r="M5" i="1" a="1"/>
  <c r="M5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3" i="1" a="1"/>
  <c r="M3" i="1"/>
  <c r="L4" i="1" a="1"/>
  <c r="L4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3" i="1" a="1"/>
  <c r="T3" i="1"/>
  <c r="O4" i="1" a="1"/>
  <c r="O4" i="1"/>
  <c r="O5" i="1" a="1"/>
  <c r="O5" i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3" i="1" a="1"/>
  <c r="O3" i="1"/>
  <c r="C42" i="1"/>
  <c r="C39" i="1"/>
  <c r="C40" i="1"/>
  <c r="C41" i="1"/>
  <c r="L6" i="1" a="1"/>
  <c r="L6" i="1"/>
  <c r="V4" i="1" a="1"/>
  <c r="V4" i="1"/>
  <c r="V5" i="1" a="1"/>
  <c r="V5" i="1"/>
  <c r="V6" i="1" a="1"/>
  <c r="V6" i="1"/>
  <c r="V7" i="1" a="1"/>
  <c r="V7" i="1"/>
  <c r="V8" i="1" a="1"/>
  <c r="V8" i="1"/>
  <c r="V9" i="1" a="1"/>
  <c r="V9" i="1"/>
  <c r="V10" i="1" a="1"/>
  <c r="V10" i="1"/>
  <c r="V11" i="1" a="1"/>
  <c r="V11" i="1"/>
  <c r="V12" i="1" a="1"/>
  <c r="V12" i="1"/>
  <c r="V13" i="1" a="1"/>
  <c r="V13" i="1"/>
  <c r="V14" i="1" a="1"/>
  <c r="V14" i="1"/>
  <c r="V15" i="1" a="1"/>
  <c r="V15" i="1"/>
  <c r="V16" i="1" a="1"/>
  <c r="V16" i="1"/>
  <c r="V17" i="1" a="1"/>
  <c r="V17" i="1"/>
  <c r="V18" i="1" a="1"/>
  <c r="V18" i="1"/>
  <c r="V19" i="1" a="1"/>
  <c r="V19" i="1"/>
  <c r="V20" i="1" a="1"/>
  <c r="V20" i="1"/>
  <c r="V21" i="1" a="1"/>
  <c r="V21" i="1"/>
  <c r="V22" i="1" a="1"/>
  <c r="V22" i="1"/>
  <c r="V3" i="1" a="1"/>
  <c r="V3" i="1"/>
  <c r="L5" i="1" a="1"/>
  <c r="L5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3" i="1" a="1"/>
  <c r="L3" i="1"/>
  <c r="C5" i="1"/>
  <c r="C6" i="1"/>
  <c r="C7" i="1"/>
  <c r="K5" i="1" s="1" a="1"/>
  <c r="K5" i="1" s="1"/>
  <c r="N5" i="1" s="1"/>
  <c r="C8" i="1"/>
  <c r="X5" i="1" s="1" a="1"/>
  <c r="X5" i="1" s="1"/>
  <c r="U5" i="1" s="1"/>
  <c r="C9" i="1"/>
  <c r="K6" i="1" s="1" a="1"/>
  <c r="K6" i="1" s="1"/>
  <c r="N6" i="1" s="1"/>
  <c r="C10" i="1"/>
  <c r="X6" i="1" s="1" a="1"/>
  <c r="X6" i="1" s="1"/>
  <c r="U6" i="1" s="1"/>
  <c r="C11" i="1"/>
  <c r="K7" i="1" s="1" a="1"/>
  <c r="K7" i="1" s="1"/>
  <c r="N7" i="1" s="1"/>
  <c r="C12" i="1"/>
  <c r="X7" i="1" s="1" a="1"/>
  <c r="X7" i="1" s="1"/>
  <c r="U7" i="1" s="1"/>
  <c r="C13" i="1"/>
  <c r="K8" i="1" s="1" a="1"/>
  <c r="K8" i="1" s="1"/>
  <c r="N8" i="1" s="1"/>
  <c r="C14" i="1"/>
  <c r="X8" i="1" s="1" a="1"/>
  <c r="X8" i="1" s="1"/>
  <c r="U8" i="1" s="1"/>
  <c r="C15" i="1"/>
  <c r="K9" i="1" s="1" a="1"/>
  <c r="K9" i="1" s="1"/>
  <c r="N9" i="1" s="1"/>
  <c r="C16" i="1"/>
  <c r="X9" i="1" s="1" a="1"/>
  <c r="X9" i="1" s="1"/>
  <c r="U9" i="1" s="1"/>
  <c r="C17" i="1"/>
  <c r="K10" i="1" s="1" a="1"/>
  <c r="K10" i="1" s="1"/>
  <c r="N10" i="1" s="1"/>
  <c r="C18" i="1"/>
  <c r="X10" i="1" s="1" a="1"/>
  <c r="X10" i="1" s="1"/>
  <c r="U10" i="1" s="1"/>
  <c r="C19" i="1"/>
  <c r="K11" i="1" s="1" a="1"/>
  <c r="K11" i="1" s="1"/>
  <c r="N11" i="1" s="1"/>
  <c r="C20" i="1"/>
  <c r="X11" i="1" s="1" a="1"/>
  <c r="X11" i="1" s="1"/>
  <c r="U11" i="1" s="1"/>
  <c r="C21" i="1"/>
  <c r="K12" i="1" s="1" a="1"/>
  <c r="K12" i="1" s="1"/>
  <c r="N12" i="1" s="1"/>
  <c r="C22" i="1"/>
  <c r="X12" i="1" s="1" a="1"/>
  <c r="X12" i="1" s="1"/>
  <c r="U12" i="1" s="1"/>
  <c r="C23" i="1"/>
  <c r="K13" i="1" s="1" a="1"/>
  <c r="K13" i="1" s="1"/>
  <c r="N13" i="1" s="1"/>
  <c r="C24" i="1"/>
  <c r="X13" i="1" s="1" a="1"/>
  <c r="X13" i="1" s="1"/>
  <c r="U13" i="1" s="1"/>
  <c r="C25" i="1"/>
  <c r="K14" i="1" s="1" a="1"/>
  <c r="K14" i="1" s="1"/>
  <c r="N14" i="1" s="1"/>
  <c r="C26" i="1"/>
  <c r="X14" i="1" s="1" a="1"/>
  <c r="X14" i="1" s="1"/>
  <c r="U14" i="1" s="1"/>
  <c r="C27" i="1"/>
  <c r="K15" i="1" s="1" a="1"/>
  <c r="K15" i="1" s="1"/>
  <c r="N15" i="1" s="1"/>
  <c r="C28" i="1"/>
  <c r="X15" i="1" s="1" a="1"/>
  <c r="X15" i="1" s="1"/>
  <c r="U15" i="1" s="1"/>
  <c r="C29" i="1"/>
  <c r="K16" i="1" s="1" a="1"/>
  <c r="K16" i="1" s="1"/>
  <c r="N16" i="1" s="1"/>
  <c r="C30" i="1"/>
  <c r="X16" i="1" s="1" a="1"/>
  <c r="X16" i="1" s="1"/>
  <c r="U16" i="1" s="1"/>
  <c r="C31" i="1"/>
  <c r="K17" i="1" s="1" a="1"/>
  <c r="K17" i="1" s="1"/>
  <c r="N17" i="1" s="1"/>
  <c r="C32" i="1"/>
  <c r="X17" i="1" s="1" a="1"/>
  <c r="X17" i="1" s="1"/>
  <c r="U17" i="1" s="1"/>
  <c r="C33" i="1"/>
  <c r="K18" i="1" s="1" a="1"/>
  <c r="K18" i="1" s="1"/>
  <c r="N18" i="1" s="1"/>
  <c r="C34" i="1"/>
  <c r="X18" i="1" s="1" a="1"/>
  <c r="X18" i="1" s="1"/>
  <c r="U18" i="1" s="1"/>
  <c r="C35" i="1"/>
  <c r="K19" i="1" s="1" a="1"/>
  <c r="K19" i="1" s="1"/>
  <c r="N19" i="1" s="1"/>
  <c r="C36" i="1"/>
  <c r="X19" i="1" s="1" a="1"/>
  <c r="X19" i="1" s="1"/>
  <c r="U19" i="1" s="1"/>
  <c r="C37" i="1"/>
  <c r="K20" i="1" s="1" a="1"/>
  <c r="K20" i="1" s="1"/>
  <c r="N20" i="1" s="1"/>
  <c r="C38" i="1"/>
  <c r="X20" i="1" s="1" a="1"/>
  <c r="X20" i="1" s="1"/>
  <c r="U20" i="1" s="1"/>
  <c r="K21" i="1" a="1"/>
  <c r="K21" i="1" s="1"/>
  <c r="N21" i="1" s="1"/>
  <c r="X21" i="1" a="1"/>
  <c r="X21" i="1" s="1"/>
  <c r="U21" i="1" s="1"/>
  <c r="K22" i="1" a="1"/>
  <c r="K22" i="1" s="1"/>
  <c r="N22" i="1" s="1"/>
  <c r="X22" i="1" a="1"/>
  <c r="X22" i="1" s="1"/>
  <c r="U22" i="1" s="1"/>
  <c r="C3" i="1"/>
  <c r="C4" i="1"/>
  <c r="X3" i="1" s="1" a="1"/>
  <c r="X3" i="1" s="1"/>
  <c r="U3" i="1" s="1"/>
  <c r="K3" i="1" l="1" a="1"/>
  <c r="K3" i="1" s="1"/>
  <c r="N3" i="1" s="1"/>
  <c r="V27" i="1"/>
  <c r="X27" i="1"/>
  <c r="U27" i="1" s="1"/>
  <c r="V28" i="1"/>
  <c r="X28" i="1"/>
  <c r="U28" i="1" s="1"/>
  <c r="V29" i="1"/>
  <c r="X29" i="1"/>
  <c r="U29" i="1" s="1"/>
  <c r="V30" i="1"/>
  <c r="X30" i="1"/>
  <c r="U30" i="1" s="1"/>
  <c r="V31" i="1"/>
  <c r="X31" i="1"/>
  <c r="U31" i="1" s="1"/>
  <c r="V32" i="1"/>
  <c r="X32" i="1"/>
  <c r="U32" i="1" s="1"/>
  <c r="V33" i="1"/>
  <c r="X33" i="1"/>
  <c r="U33" i="1" s="1"/>
  <c r="V34" i="1"/>
  <c r="X34" i="1"/>
  <c r="U34" i="1" s="1"/>
  <c r="V35" i="1"/>
  <c r="X35" i="1"/>
  <c r="U35" i="1" s="1"/>
  <c r="V36" i="1"/>
  <c r="X36" i="1"/>
  <c r="U36" i="1" s="1"/>
  <c r="V37" i="1"/>
  <c r="X37" i="1"/>
  <c r="U37" i="1" s="1"/>
  <c r="V38" i="1"/>
  <c r="X38" i="1"/>
  <c r="U38" i="1" s="1"/>
  <c r="V39" i="1"/>
  <c r="X39" i="1"/>
  <c r="U39" i="1" s="1"/>
  <c r="V40" i="1"/>
  <c r="X40" i="1"/>
  <c r="U40" i="1" s="1"/>
  <c r="V41" i="1"/>
  <c r="X41" i="1"/>
  <c r="U41" i="1" s="1"/>
  <c r="V42" i="1"/>
  <c r="X42" i="1"/>
  <c r="U42" i="1" s="1"/>
  <c r="V43" i="1"/>
  <c r="X43" i="1"/>
  <c r="U43" i="1" s="1"/>
  <c r="V44" i="1"/>
  <c r="X44" i="1"/>
  <c r="U44" i="1" s="1"/>
  <c r="V45" i="1"/>
  <c r="X45" i="1"/>
  <c r="U45" i="1" s="1"/>
  <c r="X26" i="1"/>
  <c r="U26" i="1" s="1"/>
  <c r="V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N34" i="1" s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L26" i="1"/>
  <c r="K26" i="1"/>
  <c r="K4" i="1" a="1"/>
  <c r="K4" i="1" s="1"/>
  <c r="N4" i="1" s="1"/>
  <c r="N35" i="1"/>
  <c r="X4" i="1" a="1"/>
  <c r="X4" i="1" s="1"/>
  <c r="U4" i="1" s="1"/>
  <c r="N27" i="1"/>
  <c r="N28" i="1"/>
  <c r="N29" i="1"/>
  <c r="N30" i="1"/>
  <c r="N31" i="1"/>
  <c r="N32" i="1"/>
  <c r="N33" i="1"/>
  <c r="N36" i="1"/>
  <c r="N37" i="1"/>
  <c r="N38" i="1"/>
  <c r="N39" i="1"/>
  <c r="N40" i="1"/>
  <c r="N41" i="1"/>
  <c r="N42" i="1"/>
  <c r="N43" i="1"/>
  <c r="N44" i="1"/>
  <c r="N45" i="1"/>
  <c r="N26" i="1"/>
  <c r="D27" i="2"/>
  <c r="D30" i="2"/>
  <c r="D33" i="2"/>
  <c r="D36" i="2"/>
  <c r="D39" i="2"/>
  <c r="D42" i="2"/>
  <c r="K44" i="2"/>
  <c r="N44" i="2"/>
  <c r="D44" i="2"/>
  <c r="A44" i="2"/>
  <c r="K43" i="2"/>
  <c r="N43" i="2"/>
  <c r="D43" i="2"/>
  <c r="A43" i="2"/>
  <c r="K42" i="2"/>
  <c r="N42" i="2"/>
  <c r="K41" i="2"/>
  <c r="N41" i="2"/>
  <c r="D41" i="2"/>
  <c r="A41" i="2"/>
  <c r="K40" i="2"/>
  <c r="N40" i="2"/>
  <c r="D40" i="2"/>
  <c r="A40" i="2"/>
  <c r="K39" i="2"/>
  <c r="N39" i="2"/>
  <c r="K38" i="2"/>
  <c r="N38" i="2"/>
  <c r="D38" i="2"/>
  <c r="A38" i="2"/>
  <c r="K37" i="2"/>
  <c r="N37" i="2"/>
  <c r="D37" i="2"/>
  <c r="A37" i="2"/>
  <c r="K36" i="2"/>
  <c r="N36" i="2"/>
  <c r="K35" i="2"/>
  <c r="N35" i="2"/>
  <c r="D35" i="2"/>
  <c r="A35" i="2"/>
  <c r="K34" i="2"/>
  <c r="N34" i="2"/>
  <c r="D34" i="2"/>
  <c r="A34" i="2"/>
  <c r="K33" i="2"/>
  <c r="N33" i="2"/>
  <c r="K32" i="2"/>
  <c r="N32" i="2"/>
  <c r="D32" i="2"/>
  <c r="A32" i="2"/>
  <c r="K31" i="2"/>
  <c r="N31" i="2"/>
  <c r="D31" i="2"/>
  <c r="A31" i="2"/>
  <c r="K30" i="2"/>
  <c r="N30" i="2"/>
  <c r="K29" i="2"/>
  <c r="N29" i="2"/>
  <c r="D29" i="2"/>
  <c r="A29" i="2"/>
  <c r="K28" i="2"/>
  <c r="N28" i="2"/>
  <c r="D28" i="2"/>
  <c r="A28" i="2"/>
  <c r="K27" i="2"/>
  <c r="N27" i="2"/>
  <c r="K26" i="2"/>
  <c r="N26" i="2"/>
  <c r="D26" i="2"/>
  <c r="A26" i="2"/>
  <c r="K25" i="2"/>
  <c r="N25" i="2"/>
  <c r="D25" i="2"/>
  <c r="A25" i="2"/>
  <c r="M21" i="2"/>
  <c r="M21" i="2" a="1"/>
  <c r="C21" i="2"/>
  <c r="C21" i="2" a="1"/>
  <c r="M20" i="2"/>
  <c r="M20" i="2" a="1"/>
  <c r="C20" i="2"/>
  <c r="C20" i="2" a="1"/>
  <c r="M19" i="2"/>
  <c r="M19" i="2" a="1"/>
  <c r="C19" i="2"/>
  <c r="C19" i="2" a="1"/>
  <c r="M18" i="2"/>
  <c r="M18" i="2" a="1"/>
  <c r="C18" i="2"/>
  <c r="C18" i="2" a="1"/>
  <c r="M17" i="2"/>
  <c r="M17" i="2" a="1"/>
  <c r="C17" i="2"/>
  <c r="C17" i="2" a="1"/>
  <c r="M16" i="2"/>
  <c r="M16" i="2" a="1"/>
  <c r="C16" i="2"/>
  <c r="C16" i="2" a="1"/>
  <c r="M15" i="2"/>
  <c r="M15" i="2" a="1"/>
  <c r="C15" i="2"/>
  <c r="C15" i="2" a="1"/>
  <c r="M14" i="2"/>
  <c r="M14" i="2" a="1"/>
  <c r="C14" i="2"/>
  <c r="C14" i="2" a="1"/>
  <c r="M13" i="2"/>
  <c r="M13" i="2" a="1"/>
  <c r="C13" i="2"/>
  <c r="C13" i="2" a="1"/>
  <c r="M12" i="2"/>
  <c r="M12" i="2" a="1"/>
  <c r="C12" i="2"/>
  <c r="C12" i="2" a="1"/>
  <c r="M11" i="2"/>
  <c r="M11" i="2" a="1"/>
  <c r="C11" i="2"/>
  <c r="C11" i="2" a="1"/>
  <c r="M10" i="2"/>
  <c r="M10" i="2" a="1"/>
  <c r="C10" i="2"/>
  <c r="C10" i="2" a="1"/>
  <c r="M9" i="2"/>
  <c r="M9" i="2" a="1"/>
  <c r="C9" i="2"/>
  <c r="C9" i="2" a="1"/>
  <c r="M8" i="2"/>
  <c r="M8" i="2" a="1"/>
  <c r="C8" i="2"/>
  <c r="C8" i="2" a="1"/>
  <c r="M7" i="2"/>
  <c r="M7" i="2" a="1"/>
  <c r="C7" i="2"/>
  <c r="C7" i="2" a="1"/>
  <c r="M6" i="2"/>
  <c r="M6" i="2" a="1"/>
  <c r="C6" i="2"/>
  <c r="C6" i="2" a="1"/>
  <c r="M5" i="2"/>
  <c r="M5" i="2" a="1"/>
  <c r="C5" i="2"/>
  <c r="C5" i="2" a="1"/>
  <c r="M4" i="2"/>
  <c r="M4" i="2" a="1"/>
  <c r="C4" i="2"/>
  <c r="C4" i="2" a="1"/>
  <c r="M3" i="2"/>
  <c r="M3" i="2" a="1"/>
  <c r="M2" i="2"/>
  <c r="M2" i="2" a="1"/>
  <c r="C2" i="2"/>
  <c r="C2" i="2" a="1"/>
  <c r="K21" i="2"/>
  <c r="N21" i="2"/>
  <c r="N21" i="2" a="1"/>
  <c r="J21" i="2"/>
  <c r="J21" i="2" a="1"/>
  <c r="B42" i="2"/>
  <c r="E21" i="2"/>
  <c r="E21" i="2" a="1"/>
  <c r="B41" i="2"/>
  <c r="D21" i="2"/>
  <c r="A21" i="2"/>
  <c r="A21" i="2" a="1"/>
  <c r="K20" i="2"/>
  <c r="N20" i="2"/>
  <c r="N20" i="2" a="1"/>
  <c r="J20" i="2"/>
  <c r="J20" i="2" a="1"/>
  <c r="B40" i="2"/>
  <c r="E20" i="2"/>
  <c r="E20" i="2" a="1"/>
  <c r="B39" i="2"/>
  <c r="D20" i="2"/>
  <c r="A20" i="2"/>
  <c r="A20" i="2" a="1"/>
  <c r="K19" i="2"/>
  <c r="N19" i="2"/>
  <c r="N19" i="2" a="1"/>
  <c r="J19" i="2"/>
  <c r="J19" i="2" a="1"/>
  <c r="B38" i="2"/>
  <c r="E19" i="2"/>
  <c r="E19" i="2" a="1"/>
  <c r="B37" i="2"/>
  <c r="D19" i="2"/>
  <c r="A19" i="2"/>
  <c r="A19" i="2" a="1"/>
  <c r="K18" i="2"/>
  <c r="N18" i="2"/>
  <c r="N18" i="2" a="1"/>
  <c r="J18" i="2"/>
  <c r="J18" i="2" a="1"/>
  <c r="B36" i="2"/>
  <c r="E18" i="2"/>
  <c r="E18" i="2" a="1"/>
  <c r="B35" i="2"/>
  <c r="D18" i="2"/>
  <c r="A18" i="2"/>
  <c r="A18" i="2" a="1"/>
  <c r="K17" i="2"/>
  <c r="N17" i="2"/>
  <c r="N17" i="2" a="1"/>
  <c r="J17" i="2"/>
  <c r="J17" i="2" a="1"/>
  <c r="B34" i="2"/>
  <c r="E17" i="2"/>
  <c r="E17" i="2" a="1"/>
  <c r="B33" i="2"/>
  <c r="D17" i="2"/>
  <c r="A17" i="2"/>
  <c r="A17" i="2" a="1"/>
  <c r="K16" i="2"/>
  <c r="N16" i="2"/>
  <c r="N16" i="2" a="1"/>
  <c r="J16" i="2"/>
  <c r="J16" i="2" a="1"/>
  <c r="B32" i="2"/>
  <c r="E16" i="2"/>
  <c r="E16" i="2" a="1"/>
  <c r="B31" i="2"/>
  <c r="D16" i="2"/>
  <c r="A16" i="2"/>
  <c r="A16" i="2" a="1"/>
  <c r="K15" i="2"/>
  <c r="N15" i="2"/>
  <c r="N15" i="2" a="1"/>
  <c r="J15" i="2"/>
  <c r="J15" i="2" a="1"/>
  <c r="B30" i="2"/>
  <c r="E15" i="2"/>
  <c r="E15" i="2" a="1"/>
  <c r="B29" i="2"/>
  <c r="D15" i="2"/>
  <c r="A15" i="2"/>
  <c r="A15" i="2" a="1"/>
  <c r="K14" i="2"/>
  <c r="N14" i="2"/>
  <c r="N14" i="2" a="1"/>
  <c r="J14" i="2"/>
  <c r="J14" i="2" a="1"/>
  <c r="B28" i="2"/>
  <c r="E14" i="2"/>
  <c r="E14" i="2" a="1"/>
  <c r="B27" i="2"/>
  <c r="D14" i="2"/>
  <c r="A14" i="2"/>
  <c r="A14" i="2" a="1"/>
  <c r="K13" i="2"/>
  <c r="N13" i="2"/>
  <c r="N13" i="2" a="1"/>
  <c r="J13" i="2"/>
  <c r="J13" i="2" a="1"/>
  <c r="B26" i="2"/>
  <c r="E13" i="2"/>
  <c r="E13" i="2" a="1"/>
  <c r="B25" i="2"/>
  <c r="D13" i="2"/>
  <c r="A13" i="2"/>
  <c r="A13" i="2" a="1"/>
  <c r="K12" i="2"/>
  <c r="N12" i="2"/>
  <c r="N12" i="2" a="1"/>
  <c r="D12" i="2"/>
  <c r="A12" i="2"/>
  <c r="A12" i="2" a="1"/>
  <c r="K11" i="2"/>
  <c r="N11" i="2"/>
  <c r="N11" i="2" a="1"/>
  <c r="E11" i="2"/>
  <c r="E11" i="2" a="1"/>
  <c r="B21" i="2"/>
  <c r="B21" i="2" a="1"/>
  <c r="D11" i="2"/>
  <c r="A11" i="2"/>
  <c r="A11" i="2" a="1"/>
  <c r="K10" i="2"/>
  <c r="N10" i="2"/>
  <c r="N10" i="2" a="1"/>
  <c r="J10" i="2"/>
  <c r="J10" i="2" a="1"/>
  <c r="B20" i="2"/>
  <c r="B20" i="2" a="1"/>
  <c r="E10" i="2"/>
  <c r="E10" i="2" a="1"/>
  <c r="B19" i="2"/>
  <c r="B19" i="2" a="1"/>
  <c r="D10" i="2"/>
  <c r="A10" i="2"/>
  <c r="A10" i="2" a="1"/>
  <c r="K9" i="2"/>
  <c r="N9" i="2"/>
  <c r="N9" i="2" a="1"/>
  <c r="J9" i="2"/>
  <c r="J9" i="2" a="1"/>
  <c r="B18" i="2"/>
  <c r="B18" i="2" a="1"/>
  <c r="E9" i="2"/>
  <c r="E9" i="2" a="1"/>
  <c r="B17" i="2"/>
  <c r="B17" i="2" a="1"/>
  <c r="D9" i="2"/>
  <c r="A9" i="2"/>
  <c r="A9" i="2" a="1"/>
  <c r="K8" i="2"/>
  <c r="N8" i="2"/>
  <c r="N8" i="2" a="1"/>
  <c r="J8" i="2"/>
  <c r="J8" i="2" a="1"/>
  <c r="B16" i="2"/>
  <c r="B16" i="2" a="1"/>
  <c r="E8" i="2"/>
  <c r="E8" i="2" a="1"/>
  <c r="B15" i="2"/>
  <c r="B15" i="2" a="1"/>
  <c r="D8" i="2"/>
  <c r="A8" i="2"/>
  <c r="A8" i="2" a="1"/>
  <c r="K7" i="2"/>
  <c r="N7" i="2"/>
  <c r="N7" i="2" a="1"/>
  <c r="J7" i="2"/>
  <c r="J7" i="2" a="1"/>
  <c r="B14" i="2"/>
  <c r="B14" i="2" a="1"/>
  <c r="E7" i="2"/>
  <c r="E7" i="2" a="1"/>
  <c r="B13" i="2"/>
  <c r="B13" i="2" a="1"/>
  <c r="D7" i="2"/>
  <c r="A7" i="2"/>
  <c r="A7" i="2" a="1"/>
  <c r="K6" i="2"/>
  <c r="N6" i="2"/>
  <c r="N6" i="2" a="1"/>
  <c r="J6" i="2"/>
  <c r="J6" i="2" a="1"/>
  <c r="B12" i="2"/>
  <c r="B12" i="2" a="1"/>
  <c r="E6" i="2"/>
  <c r="E6" i="2" a="1"/>
  <c r="B11" i="2"/>
  <c r="B11" i="2" a="1"/>
  <c r="D6" i="2"/>
  <c r="A6" i="2"/>
  <c r="A6" i="2" a="1"/>
  <c r="K5" i="2"/>
  <c r="N5" i="2"/>
  <c r="N5" i="2" a="1"/>
  <c r="J5" i="2"/>
  <c r="J5" i="2" a="1"/>
  <c r="B10" i="2"/>
  <c r="B10" i="2" a="1"/>
  <c r="E5" i="2"/>
  <c r="E5" i="2" a="1"/>
  <c r="B9" i="2"/>
  <c r="B9" i="2" a="1"/>
  <c r="D5" i="2"/>
  <c r="A5" i="2"/>
  <c r="A5" i="2" a="1"/>
  <c r="B5" i="2"/>
  <c r="K4" i="2"/>
  <c r="N4" i="2"/>
  <c r="N4" i="2" a="1"/>
  <c r="J4" i="2"/>
  <c r="J4" i="2" a="1"/>
  <c r="B8" i="2"/>
  <c r="B8" i="2" a="1"/>
  <c r="E4" i="2"/>
  <c r="E4" i="2" a="1"/>
  <c r="B7" i="2"/>
  <c r="B7" i="2" a="1"/>
  <c r="D4" i="2"/>
  <c r="A4" i="2"/>
  <c r="A4" i="2" a="1"/>
  <c r="K3" i="2"/>
  <c r="N3" i="2"/>
  <c r="N3" i="2" a="1"/>
  <c r="J3" i="2"/>
  <c r="J3" i="2" a="1"/>
  <c r="B6" i="2"/>
  <c r="B6" i="2" a="1"/>
  <c r="E3" i="2"/>
  <c r="C3" i="2"/>
  <c r="A3" i="2"/>
  <c r="K2" i="2"/>
  <c r="N2" i="2"/>
  <c r="N2" i="2" a="1"/>
  <c r="J2" i="2"/>
  <c r="J2" i="2" a="1"/>
  <c r="B4" i="2"/>
  <c r="B4" i="2" a="1"/>
  <c r="L21" i="2"/>
  <c r="L21" i="2" a="1"/>
  <c r="L20" i="2"/>
  <c r="L20" i="2" a="1"/>
  <c r="L19" i="2"/>
  <c r="L19" i="2" a="1"/>
  <c r="L18" i="2"/>
  <c r="L18" i="2" a="1"/>
  <c r="L17" i="2"/>
  <c r="L17" i="2" a="1"/>
  <c r="L16" i="2"/>
  <c r="L16" i="2" a="1"/>
  <c r="L15" i="2"/>
  <c r="L15" i="2" a="1"/>
  <c r="L14" i="2"/>
  <c r="L14" i="2" a="1"/>
  <c r="L13" i="2"/>
  <c r="L13" i="2" a="1"/>
  <c r="L12" i="2"/>
  <c r="L12" i="2" a="1"/>
  <c r="L11" i="2"/>
  <c r="L11" i="2" a="1"/>
  <c r="L10" i="2"/>
  <c r="L10" i="2" a="1"/>
  <c r="L9" i="2"/>
  <c r="L9" i="2" a="1"/>
  <c r="L8" i="2"/>
  <c r="L8" i="2" a="1"/>
  <c r="L7" i="2"/>
  <c r="L7" i="2" a="1"/>
  <c r="L6" i="2"/>
  <c r="L6" i="2" a="1"/>
  <c r="L5" i="2"/>
  <c r="L5" i="2" a="1"/>
  <c r="L4" i="2"/>
  <c r="L4" i="2" a="1"/>
  <c r="L3" i="2"/>
  <c r="L3" i="2" a="1"/>
  <c r="L2" i="2"/>
  <c r="L2" i="2" a="1"/>
  <c r="B2" i="2"/>
  <c r="B2" i="2" a="1"/>
  <c r="B3" i="2"/>
  <c r="E2" i="2"/>
  <c r="B3" i="2" a="1"/>
  <c r="E2" i="2" a="1"/>
  <c r="L44" i="2"/>
  <c r="B44" i="2"/>
  <c r="L43" i="2"/>
  <c r="B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A2" i="2"/>
  <c r="A3" i="2" a="1"/>
  <c r="D3" i="2"/>
  <c r="B5" i="2" a="1"/>
  <c r="E3" i="2" a="1"/>
  <c r="C3" i="2" a="1"/>
  <c r="A2" i="2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<sst xmlns="http://schemas.openxmlformats.org/spreadsheetml/2006/main" count="434" uniqueCount="122">
  <si>
    <t>EFX MIPI QSE</t>
  </si>
  <si>
    <t>SYZYGY port</t>
  </si>
  <si>
    <t>QSE Pin</t>
  </si>
  <si>
    <t>Ti180</t>
  </si>
  <si>
    <t>QSE PIN</t>
  </si>
  <si>
    <t>Xilinx</t>
  </si>
  <si>
    <t>Pin Attribute</t>
  </si>
  <si>
    <t>EFX</t>
  </si>
  <si>
    <t>3V3</t>
  </si>
  <si>
    <t>+3.3V_SZG</t>
  </si>
  <si>
    <t>FX3_SCL_3V3</t>
  </si>
  <si>
    <t xml:space="preserve"> </t>
  </si>
  <si>
    <t>P3</t>
  </si>
  <si>
    <t> </t>
  </si>
  <si>
    <t>GPIO</t>
  </si>
  <si>
    <t>MIPI1_TXDP0</t>
  </si>
  <si>
    <t>SZG_PORTA_S21</t>
  </si>
  <si>
    <t>+5V_SZG</t>
  </si>
  <si>
    <t>5V</t>
  </si>
  <si>
    <t>FX3_SDA_3V3</t>
  </si>
  <si>
    <t>MIPI1_TXDN0</t>
  </si>
  <si>
    <t>SZG_PORTA_S23</t>
  </si>
  <si>
    <t>R_GA</t>
  </si>
  <si>
    <t>D2</t>
  </si>
  <si>
    <t>D1</t>
  </si>
  <si>
    <t>GND</t>
  </si>
  <si>
    <t>SZG_PORTA_S0_D0P</t>
  </si>
  <si>
    <t>IO_L1P_T0L_N0_DBC_66</t>
  </si>
  <si>
    <t>SZG_PORTA_S1_D1P</t>
  </si>
  <si>
    <t>IO_L8P_T1L_N2_AD5P_66</t>
  </si>
  <si>
    <t>MIPI0_TXDP0</t>
  </si>
  <si>
    <t>SZG_PORTA_S4_D2P</t>
  </si>
  <si>
    <t>SZG_PORTA_S2_D0N</t>
  </si>
  <si>
    <t>IO_L1N_T0L_N1_DBC_66</t>
  </si>
  <si>
    <t>Clock</t>
  </si>
  <si>
    <t>MIPI1_TXDP1</t>
  </si>
  <si>
    <t>SZG_PORTA_S13_D7P</t>
  </si>
  <si>
    <t>SZG_PORTA_S3_D1N</t>
  </si>
  <si>
    <t>IO_L8N_T1L_N3_AD5N_66</t>
  </si>
  <si>
    <t>MIPI0_TXDN0</t>
  </si>
  <si>
    <t>SZG_PORTA_S6_D2N</t>
  </si>
  <si>
    <t>IO_L2P_T0L_N2_66</t>
  </si>
  <si>
    <t>MIPI1_TXDN1</t>
  </si>
  <si>
    <t>SZG_PORTA_S15_D7N</t>
  </si>
  <si>
    <t>SZG_PORTA_S5_D3P</t>
  </si>
  <si>
    <t>IO_L10P_T1U_N6_QBC_AD4P_66</t>
  </si>
  <si>
    <t>clkout</t>
  </si>
  <si>
    <t>IO_L2N_T0L_N3_66</t>
  </si>
  <si>
    <t>SZG_PORTA_S7_D3N</t>
  </si>
  <si>
    <t>IO_L10N_T1U_N7_QBC_AD4N_66</t>
  </si>
  <si>
    <t>MIPI0_TXDP1</t>
  </si>
  <si>
    <t>SZG_PORTA_S8_D4P</t>
  </si>
  <si>
    <t>IO_L3P_T0L_N4_AD15P_66</t>
  </si>
  <si>
    <t>D3</t>
  </si>
  <si>
    <t>clkin</t>
  </si>
  <si>
    <t>MIPI1_TXDP2</t>
  </si>
  <si>
    <t>SZG_PORTA_S12_D6P</t>
  </si>
  <si>
    <t>SZG_PORTA_S9_D5P</t>
  </si>
  <si>
    <t>IO_L9P_T1L_N4_AD12P_66</t>
  </si>
  <si>
    <t>MIPI0_TXDN1</t>
  </si>
  <si>
    <t>SZG_PORTA_S10_D4N</t>
  </si>
  <si>
    <t>IO_L3N_T0L_N5_AD15N_66</t>
  </si>
  <si>
    <t>MIPI1_TXDN2</t>
  </si>
  <si>
    <t>SZG_PORTA_S14_D6N</t>
  </si>
  <si>
    <t>SZG_PORTA_S11_D5N</t>
  </si>
  <si>
    <t>IO_L9N_T1L_N5_AD12N_66</t>
  </si>
  <si>
    <t>D4</t>
  </si>
  <si>
    <t>IO_L7P_T1L_N0_QBC_AD13P_66</t>
  </si>
  <si>
    <t>IO_L11P_T1U_N8_GC_66</t>
  </si>
  <si>
    <t>MIPI0_TXDP2</t>
  </si>
  <si>
    <t>IO_L7N_T1L_N1_QBC_AD13N_66</t>
  </si>
  <si>
    <t>MIPI1_TXDP3</t>
  </si>
  <si>
    <t>SZG_PORTA_C2P_CLKP</t>
  </si>
  <si>
    <t>IO_L11N_T1U_N9_GC_66</t>
  </si>
  <si>
    <t>MIPI0_TXDN2</t>
  </si>
  <si>
    <t>SZG_PORTA_S16</t>
  </si>
  <si>
    <t>IO_L14N_T2L_N3_GC_66</t>
  </si>
  <si>
    <t>MIPI1_TXDN3</t>
  </si>
  <si>
    <t>SZG_PORTA_C2P_CLKN</t>
  </si>
  <si>
    <t>SZG_PORTA_S17</t>
  </si>
  <si>
    <t>IO_L4N_T0U_N7_DBC_AD7N_66</t>
  </si>
  <si>
    <t>SZG_PORTA_S18</t>
  </si>
  <si>
    <t>IO_L5N_T0U_N9_AD14N_66</t>
  </si>
  <si>
    <t>XILINX</t>
  </si>
  <si>
    <t>SZG_PORTA_S19</t>
  </si>
  <si>
    <t>IO_L4P_T0U_N6_DBC_AD7P_66</t>
  </si>
  <si>
    <t>PORT A</t>
  </si>
  <si>
    <t>MIPI0_TXDP3</t>
  </si>
  <si>
    <t>SZG_PORTA_S20</t>
  </si>
  <si>
    <t>IO_L14P_T2L_N2_GC_66</t>
  </si>
  <si>
    <t>MIPI1_TXDP4</t>
  </si>
  <si>
    <t>SZG_PORTA_P2C_CLKP</t>
  </si>
  <si>
    <t>IO_L6P_T0U_N10_AD6P_66</t>
  </si>
  <si>
    <t>MIPI0_TXDN3</t>
  </si>
  <si>
    <t>SZG_PORTA_S22</t>
  </si>
  <si>
    <t>IO_L5P_T0U_N8_AD14P_66</t>
  </si>
  <si>
    <t>MIPI1_TXDN4</t>
  </si>
  <si>
    <t>SZG_PORTA_P2C_CLKN</t>
  </si>
  <si>
    <t>IO_L6N_T0U_N11_AD6N_66</t>
  </si>
  <si>
    <t>SZG_PORTA_S24</t>
  </si>
  <si>
    <t>IO_L16P_T2U_N6_QBC_AD3P_66</t>
  </si>
  <si>
    <t>SZG_PORTA_S25</t>
  </si>
  <si>
    <t>IO_L15N_T2L_N5_AD11N_66</t>
  </si>
  <si>
    <t>MIPI0_TXDP4</t>
  </si>
  <si>
    <t>SZG_PORTA_S26</t>
  </si>
  <si>
    <t>IO_L16N_T2U_N7_QBC_AD3N_66</t>
  </si>
  <si>
    <t>GPIOL_29_CLK30P_P</t>
  </si>
  <si>
    <t>SZG_PORTA_S27</t>
  </si>
  <si>
    <t>IO_L15P_T2L_N4_AD11P_66</t>
  </si>
  <si>
    <t>MIPI0_TXDN4</t>
  </si>
  <si>
    <t>IO_L12P_T1U_N10_GC_66</t>
  </si>
  <si>
    <t>GPIOL_03_CLK24P_P</t>
  </si>
  <si>
    <t>IO_L17P_T2U_N8_AD10P_66</t>
  </si>
  <si>
    <t>IO_L12N_T1U_N11_GC_66</t>
  </si>
  <si>
    <t>IO_L17N_T2U_N9_AD10N_66</t>
  </si>
  <si>
    <t>GPIOR_66</t>
  </si>
  <si>
    <t>RSVD</t>
  </si>
  <si>
    <t>QSE_GPIOT_P_14_CLK17_P</t>
  </si>
  <si>
    <t>GPIOR_65</t>
  </si>
  <si>
    <t>VIO1</t>
  </si>
  <si>
    <t>VCCO_67,VCCO_66</t>
  </si>
  <si>
    <t>QSE_GPIOT_N_14_CLK17_N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</si>
</sst>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5B9BD5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4" borderId="6" xfId="0" applyFont="1" applyFill="1" applyBorder="1"/>
    <xf numFmtId="0" fontId="1" fillId="0" borderId="0" xfId="0" quotePrefix="1" applyFo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1" xfId="0" applyFont="1" applyFill="1" applyBorder="1"/>
    <xf numFmtId="0" fontId="1" fillId="5" borderId="6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0" borderId="0" xfId="0" applyFont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6" borderId="0" xfId="0" applyFont="1" applyFill="1"/>
    <xf numFmtId="0" fontId="1" fillId="7" borderId="0" xfId="0" applyFont="1" applyFill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opLeftCell="G11" workbookViewId="0">
      <selection activeCell="K2" sqref="K2:Y46"/>
    </sheetView>
  </sheetViews>
  <sheetFormatPr defaultRowHeight="15"/>
  <cols>
    <col min="1" max="1" width="7.85546875" bestFit="1" customWidth="1"/>
    <col min="2" max="2" width="26.28515625" bestFit="1" customWidth="1"/>
    <col min="3" max="3" width="8.140625" bestFit="1" customWidth="1"/>
    <col min="4" max="4" width="22" bestFit="1" customWidth="1"/>
    <col min="5" max="5" width="22" customWidth="1"/>
    <col min="7" max="7" width="8.140625" bestFit="1" customWidth="1"/>
    <col min="8" max="8" width="22" bestFit="1" customWidth="1"/>
    <col min="9" max="9" width="31.5703125" bestFit="1" customWidth="1"/>
    <col min="11" max="11" width="8.7109375" bestFit="1" customWidth="1"/>
    <col min="12" max="12" width="20.85546875" bestFit="1" customWidth="1"/>
    <col min="13" max="13" width="23.5703125" style="25" bestFit="1" customWidth="1"/>
    <col min="14" max="14" width="9.140625" style="22"/>
    <col min="15" max="15" width="22" bestFit="1" customWidth="1"/>
    <col min="16" max="16" width="3.28515625" bestFit="1" customWidth="1"/>
    <col min="17" max="17" width="7.7109375" bestFit="1" customWidth="1"/>
    <col min="18" max="18" width="1.5703125" bestFit="1" customWidth="1"/>
    <col min="19" max="19" width="3.28515625" bestFit="1" customWidth="1"/>
    <col min="20" max="20" width="26.28515625" bestFit="1" customWidth="1"/>
    <col min="22" max="22" width="20.85546875" bestFit="1" customWidth="1"/>
    <col min="23" max="23" width="20.85546875" style="25" customWidth="1"/>
  </cols>
  <sheetData>
    <row r="1" spans="1:25">
      <c r="A1" s="30" t="s">
        <v>0</v>
      </c>
      <c r="B1" s="31"/>
      <c r="C1" s="32" t="s">
        <v>1</v>
      </c>
      <c r="D1" s="33"/>
      <c r="E1" s="23"/>
      <c r="F1" s="1"/>
      <c r="G1" s="1"/>
      <c r="H1" s="1"/>
      <c r="I1" s="1"/>
      <c r="J1" s="1"/>
      <c r="K1" s="1"/>
      <c r="L1" s="1"/>
      <c r="M1" s="24"/>
      <c r="N1" s="21"/>
      <c r="O1" s="1"/>
      <c r="P1" s="1"/>
      <c r="Q1" s="1"/>
      <c r="R1" s="1"/>
      <c r="S1" s="1"/>
      <c r="T1" s="1"/>
    </row>
    <row r="2" spans="1:25">
      <c r="A2" s="2" t="s">
        <v>2</v>
      </c>
      <c r="B2" s="3" t="s">
        <v>3</v>
      </c>
      <c r="C2" s="1" t="s">
        <v>4</v>
      </c>
      <c r="D2" s="3" t="s">
        <v>5</v>
      </c>
      <c r="E2" s="1" t="s">
        <v>6</v>
      </c>
      <c r="F2" s="1"/>
      <c r="G2" s="1" t="s">
        <v>4</v>
      </c>
      <c r="H2" s="1" t="s">
        <v>5</v>
      </c>
      <c r="I2" s="1" t="s">
        <v>6</v>
      </c>
      <c r="J2" s="1"/>
      <c r="K2" s="1"/>
      <c r="L2" s="1"/>
      <c r="M2" s="24"/>
      <c r="N2" s="21"/>
      <c r="O2" s="1"/>
      <c r="P2" s="1"/>
      <c r="Q2" s="1" t="s">
        <v>7</v>
      </c>
      <c r="R2" s="1"/>
      <c r="S2" s="1"/>
      <c r="T2" s="1"/>
    </row>
    <row r="3" spans="1:25">
      <c r="A3" s="2">
        <v>1</v>
      </c>
      <c r="B3" s="3" t="s">
        <v>8</v>
      </c>
      <c r="C3" s="1">
        <f>_xlfn.IFNA(INDEX($G$3:$J$42,MATCH($D3,$H$3:$H$42,0),1)," ")</f>
        <v>40</v>
      </c>
      <c r="D3" s="5" t="s">
        <v>9</v>
      </c>
      <c r="E3" s="1">
        <f>_xlfn.IFNA(VLOOKUP(D3,$H$3:$I$42,2,FALSE),"")</f>
        <v>0</v>
      </c>
      <c r="F3" s="1"/>
      <c r="G3" s="1">
        <v>1</v>
      </c>
      <c r="H3" s="1" t="s">
        <v>10</v>
      </c>
      <c r="I3" s="1" t="s">
        <v>11</v>
      </c>
      <c r="J3" s="1"/>
      <c r="K3" s="1" cm="1">
        <f t="array" ref="K3">INDEX($A$3:$D$42,$P3,3)</f>
        <v>40</v>
      </c>
      <c r="L3" s="1" t="str" cm="1">
        <f t="array" ref="L3">INDEX($A$3:$D$42,$P3,4)</f>
        <v>+3.3V_SZG</v>
      </c>
      <c r="M3" s="24" cm="1">
        <f t="array" ref="M3">INDEX($A$3:$E$42,$P3,5)</f>
        <v>0</v>
      </c>
      <c r="N3" s="21" t="str">
        <f>IF(ISNUMBER(K3),"------------","")</f>
        <v>------------</v>
      </c>
      <c r="O3" s="18" t="str" cm="1">
        <f t="array" ref="O3">INDEX($A$3:$B$42,P3,2)</f>
        <v>3V3</v>
      </c>
      <c r="P3" s="20">
        <v>1</v>
      </c>
      <c r="Q3" s="19" t="s">
        <v>12</v>
      </c>
      <c r="R3" s="4" t="s">
        <v>13</v>
      </c>
      <c r="S3" s="20">
        <v>2</v>
      </c>
      <c r="T3" s="1" t="str" cm="1">
        <f t="array" ref="T3">INDEX($A$3:$B$42,S3,2)</f>
        <v>MIPI1_TXDP0</v>
      </c>
      <c r="U3" s="21" t="str">
        <f>IF(ISNUMBER(X3),"------------","")</f>
        <v>------------</v>
      </c>
      <c r="V3" s="1" t="str" cm="1">
        <f t="array" ref="V3">INDEX($A$3:$D$42,$S3,4)</f>
        <v>SZG_PORTA_S21</v>
      </c>
      <c r="W3" s="24" t="str" cm="1">
        <f t="array" ref="W3">INDEX($A$3:$E$42,$S3,5)</f>
        <v>IO_L6P_T0U_N10_AD6P_66</v>
      </c>
      <c r="X3" s="1" cm="1">
        <f t="array" ref="X3">INDEX($A$3:$D$42,$S3,3)</f>
        <v>26</v>
      </c>
      <c r="Y3" t="s">
        <v>14</v>
      </c>
    </row>
    <row r="4" spans="1:25">
      <c r="A4" s="2">
        <v>2</v>
      </c>
      <c r="B4" s="3" t="s">
        <v>15</v>
      </c>
      <c r="C4" s="1">
        <f>_xlfn.IFNA(INDEX($G$3:$J$42,MATCH($D4,$H$3:$H$42,0),1)," ")</f>
        <v>26</v>
      </c>
      <c r="D4" s="1" t="s">
        <v>16</v>
      </c>
      <c r="E4" s="1" t="str">
        <f t="shared" ref="E4:E42" si="0">_xlfn.IFNA(VLOOKUP(D4,$H$3:$I$42,2,FALSE),"")</f>
        <v>IO_L6P_T0U_N10_AD6P_66</v>
      </c>
      <c r="F4" s="1"/>
      <c r="G4" s="1">
        <v>2</v>
      </c>
      <c r="H4" s="5" t="s">
        <v>17</v>
      </c>
      <c r="I4" s="1"/>
      <c r="J4" s="1"/>
      <c r="K4" s="1" cm="1">
        <f t="array" ref="K4">INDEX($A$3:$D$42,$P4,3)</f>
        <v>2</v>
      </c>
      <c r="L4" s="1" t="str" cm="1">
        <f t="array" ref="L4">INDEX($A$3:$D$42,$P4,4)</f>
        <v>+5V_SZG</v>
      </c>
      <c r="M4" s="24" cm="1">
        <f t="array" ref="M4">INDEX($A$3:$E$42,$P4,5)</f>
        <v>0</v>
      </c>
      <c r="N4" s="21" t="str">
        <f t="shared" ref="N4:N22" si="1">IF(ISNUMBER(K4),"------------","")</f>
        <v>------------</v>
      </c>
      <c r="O4" s="18" t="str" cm="1">
        <f t="array" ref="O4">INDEX($A$3:$B$42,P4,2)</f>
        <v>5V</v>
      </c>
      <c r="P4" s="20">
        <v>3</v>
      </c>
      <c r="Q4" s="6" t="s">
        <v>13</v>
      </c>
      <c r="R4" s="7" t="s">
        <v>13</v>
      </c>
      <c r="S4" s="20">
        <v>4</v>
      </c>
      <c r="T4" s="1" t="str" cm="1">
        <f t="array" ref="T4">INDEX($A$3:$B$42,S4,2)</f>
        <v>MIPI1_TXDN0</v>
      </c>
      <c r="U4" s="21" t="str">
        <f t="shared" ref="U4:U22" si="2">IF(ISNUMBER(X4),"------------","")</f>
        <v>------------</v>
      </c>
      <c r="V4" s="1" t="str" cm="1">
        <f t="array" ref="V4">INDEX($A$3:$D$42,$S4,4)</f>
        <v>SZG_PORTA_S23</v>
      </c>
      <c r="W4" s="24" t="str" cm="1">
        <f t="array" ref="W4">INDEX($A$3:$E$42,$S4,5)</f>
        <v>IO_L6N_T0U_N11_AD6N_66</v>
      </c>
      <c r="X4" s="1" cm="1">
        <f t="array" ref="X4">INDEX($A$3:$D$42,$S4,3)</f>
        <v>28</v>
      </c>
    </row>
    <row r="5" spans="1:25">
      <c r="A5" s="2">
        <v>3</v>
      </c>
      <c r="B5" s="3" t="s">
        <v>18</v>
      </c>
      <c r="C5" s="1">
        <f t="shared" ref="C5:C42" si="3">_xlfn.IFNA(INDEX($G$3:$J$42,MATCH($D5,$H$3:$H$42,0),1)," ")</f>
        <v>2</v>
      </c>
      <c r="D5" s="5" t="s">
        <v>17</v>
      </c>
      <c r="E5" s="1">
        <f t="shared" si="0"/>
        <v>0</v>
      </c>
      <c r="F5" s="1"/>
      <c r="G5" s="1">
        <v>3</v>
      </c>
      <c r="H5" s="1" t="s">
        <v>19</v>
      </c>
      <c r="I5" s="1" t="s">
        <v>11</v>
      </c>
      <c r="J5" s="1"/>
      <c r="K5" s="1" t="str" cm="1">
        <f t="array" ref="K5">INDEX($A$3:$D$42,$P5,3)</f>
        <v xml:space="preserve"> </v>
      </c>
      <c r="L5" s="1" t="str" cm="1">
        <f t="array" ref="L5">INDEX($A$3:$D$42,$P5,4)</f>
        <v> </v>
      </c>
      <c r="M5" s="24" t="str" cm="1">
        <f t="array" ref="M5">INDEX($A$3:$E$42,$P5,5)</f>
        <v/>
      </c>
      <c r="N5" s="21" t="str">
        <f t="shared" si="1"/>
        <v/>
      </c>
      <c r="O5" s="18" t="str" cm="1">
        <f t="array" ref="O5">INDEX($A$3:$B$42,P5,2)</f>
        <v>GND</v>
      </c>
      <c r="P5" s="20">
        <v>5</v>
      </c>
      <c r="Q5" s="6" t="s">
        <v>13</v>
      </c>
      <c r="R5" s="7" t="s">
        <v>13</v>
      </c>
      <c r="S5" s="20">
        <v>6</v>
      </c>
      <c r="T5" s="1" t="str" cm="1">
        <f t="array" ref="T5">INDEX($A$3:$B$42,S5,2)</f>
        <v>GND</v>
      </c>
      <c r="U5" s="21" t="str">
        <f t="shared" si="2"/>
        <v/>
      </c>
      <c r="V5" s="1" t="str" cm="1">
        <f t="array" ref="V5">INDEX($A$3:$D$42,$S5,4)</f>
        <v> </v>
      </c>
      <c r="W5" s="24" t="str" cm="1">
        <f t="array" ref="W5">INDEX($A$3:$E$42,$S5,5)</f>
        <v/>
      </c>
      <c r="X5" s="1" t="str" cm="1">
        <f t="array" ref="X5">INDEX($A$3:$D$42,$S5,3)</f>
        <v xml:space="preserve"> </v>
      </c>
    </row>
    <row r="6" spans="1:25">
      <c r="A6" s="2">
        <v>4</v>
      </c>
      <c r="B6" s="3" t="s">
        <v>20</v>
      </c>
      <c r="C6" s="1">
        <f t="shared" si="3"/>
        <v>28</v>
      </c>
      <c r="D6" s="1" t="s">
        <v>21</v>
      </c>
      <c r="E6" s="1" t="str">
        <f t="shared" si="0"/>
        <v>IO_L6N_T0U_N11_AD6N_66</v>
      </c>
      <c r="F6" s="1"/>
      <c r="G6" s="1">
        <v>4</v>
      </c>
      <c r="H6" s="1" t="s">
        <v>22</v>
      </c>
      <c r="I6" s="1"/>
      <c r="J6" s="1" t="s">
        <v>23</v>
      </c>
      <c r="K6" s="1" cm="1">
        <f t="array" ref="K6">INDEX($A$3:$D$42,$P6,3)</f>
        <v>9</v>
      </c>
      <c r="L6" s="1" t="str" cm="1">
        <f t="array" ref="L6">INDEX($A$3:$D$42,$P6,4)</f>
        <v>SZG_PORTA_S4_D2P</v>
      </c>
      <c r="M6" s="24" t="str" cm="1">
        <f t="array" ref="M6">INDEX($A$3:$E$42,$P6,5)</f>
        <v>IO_L2P_T0L_N2_66</v>
      </c>
      <c r="N6" s="21" t="str">
        <f t="shared" si="1"/>
        <v>------------</v>
      </c>
      <c r="O6" s="18" t="str" cm="1">
        <f t="array" ref="O6">INDEX($A$3:$B$42,P6,2)</f>
        <v>MIPI0_TXDP0</v>
      </c>
      <c r="P6" s="20">
        <v>7</v>
      </c>
      <c r="Q6" s="6" t="s">
        <v>13</v>
      </c>
      <c r="R6" s="7" t="s">
        <v>13</v>
      </c>
      <c r="S6" s="20">
        <v>8</v>
      </c>
      <c r="T6" s="1" t="str" cm="1">
        <f t="array" ref="T6">INDEX($A$3:$B$42,S6,2)</f>
        <v>MIPI1_TXDP1</v>
      </c>
      <c r="U6" s="21" t="str">
        <f t="shared" si="2"/>
        <v>------------</v>
      </c>
      <c r="V6" s="1" t="str" cm="1">
        <f t="array" ref="V6">INDEX($A$3:$D$42,$S6,4)</f>
        <v>SZG_PORTA_S13_D7P</v>
      </c>
      <c r="W6" s="24" t="str" cm="1">
        <f t="array" ref="W6">INDEX($A$3:$E$42,$S6,5)</f>
        <v>IO_L11P_T1U_N8_GC_66</v>
      </c>
      <c r="X6" s="1" cm="1">
        <f t="array" ref="X6">INDEX($A$3:$D$42,$S6,3)</f>
        <v>18</v>
      </c>
      <c r="Y6" t="s">
        <v>24</v>
      </c>
    </row>
    <row r="7" spans="1:25">
      <c r="A7" s="2">
        <v>5</v>
      </c>
      <c r="B7" s="3" t="s">
        <v>25</v>
      </c>
      <c r="C7" s="1" t="str">
        <f t="shared" si="3"/>
        <v xml:space="preserve"> </v>
      </c>
      <c r="D7" s="3" t="s">
        <v>13</v>
      </c>
      <c r="E7" s="1" t="str">
        <f t="shared" si="0"/>
        <v/>
      </c>
      <c r="F7" s="1"/>
      <c r="G7" s="1">
        <v>5</v>
      </c>
      <c r="H7" s="1" t="s">
        <v>26</v>
      </c>
      <c r="I7" s="1" t="s">
        <v>27</v>
      </c>
      <c r="J7" s="1"/>
      <c r="K7" s="1" cm="1">
        <f t="array" ref="K7">INDEX($A$3:$D$42,$P7,3)</f>
        <v>11</v>
      </c>
      <c r="L7" s="1" t="str" cm="1">
        <f t="array" ref="L7">INDEX($A$3:$D$42,$P7,4)</f>
        <v>SZG_PORTA_S6_D2N</v>
      </c>
      <c r="M7" s="24" t="str" cm="1">
        <f t="array" ref="M7">INDEX($A$3:$E$42,$P7,5)</f>
        <v>IO_L2N_T0L_N3_66</v>
      </c>
      <c r="N7" s="21" t="str">
        <f t="shared" si="1"/>
        <v>------------</v>
      </c>
      <c r="O7" s="18" t="str" cm="1">
        <f t="array" ref="O7">INDEX($A$3:$B$42,P7,2)</f>
        <v>MIPI0_TXDN0</v>
      </c>
      <c r="P7" s="20">
        <v>9</v>
      </c>
      <c r="Q7" s="6" t="s">
        <v>13</v>
      </c>
      <c r="R7" s="7" t="s">
        <v>13</v>
      </c>
      <c r="S7" s="20">
        <v>10</v>
      </c>
      <c r="T7" s="1" t="str" cm="1">
        <f t="array" ref="T7">INDEX($A$3:$B$42,S7,2)</f>
        <v>MIPI1_TXDN1</v>
      </c>
      <c r="U7" s="21" t="str">
        <f t="shared" si="2"/>
        <v>------------</v>
      </c>
      <c r="V7" s="1" t="str" cm="1">
        <f t="array" ref="V7">INDEX($A$3:$D$42,$S7,4)</f>
        <v>SZG_PORTA_S15_D7N</v>
      </c>
      <c r="W7" s="24" t="str" cm="1">
        <f t="array" ref="W7">INDEX($A$3:$E$42,$S7,5)</f>
        <v>IO_L11N_T1U_N9_GC_66</v>
      </c>
      <c r="X7" s="1" cm="1">
        <f t="array" ref="X7">INDEX($A$3:$D$42,$S7,3)</f>
        <v>20</v>
      </c>
    </row>
    <row r="8" spans="1:25">
      <c r="A8" s="2">
        <v>6</v>
      </c>
      <c r="B8" s="3" t="s">
        <v>25</v>
      </c>
      <c r="C8" s="1" t="str">
        <f t="shared" si="3"/>
        <v xml:space="preserve"> </v>
      </c>
      <c r="D8" s="3" t="s">
        <v>13</v>
      </c>
      <c r="E8" s="1" t="str">
        <f t="shared" si="0"/>
        <v/>
      </c>
      <c r="F8" s="1"/>
      <c r="G8" s="1">
        <v>6</v>
      </c>
      <c r="H8" s="1" t="s">
        <v>28</v>
      </c>
      <c r="I8" s="1" t="s">
        <v>29</v>
      </c>
      <c r="J8" s="1"/>
      <c r="K8" s="1" t="str" cm="1">
        <f t="array" ref="K8">INDEX($A$3:$D$42,$P8,3)</f>
        <v xml:space="preserve"> </v>
      </c>
      <c r="L8" s="1" t="str" cm="1">
        <f t="array" ref="L8">INDEX($A$3:$D$42,$P8,4)</f>
        <v> </v>
      </c>
      <c r="M8" s="24" t="str" cm="1">
        <f t="array" ref="M8">INDEX($A$3:$E$42,$P8,5)</f>
        <v/>
      </c>
      <c r="N8" s="21" t="str">
        <f t="shared" si="1"/>
        <v/>
      </c>
      <c r="O8" s="18" t="str" cm="1">
        <f t="array" ref="O8">INDEX($A$3:$B$42,P8,2)</f>
        <v>GND</v>
      </c>
      <c r="P8" s="20">
        <v>11</v>
      </c>
      <c r="Q8" s="6" t="s">
        <v>13</v>
      </c>
      <c r="R8" s="7" t="s">
        <v>13</v>
      </c>
      <c r="S8" s="20">
        <v>12</v>
      </c>
      <c r="T8" s="1" t="str" cm="1">
        <f t="array" ref="T8">INDEX($A$3:$B$42,S8,2)</f>
        <v>GND</v>
      </c>
      <c r="U8" s="21" t="str">
        <f t="shared" si="2"/>
        <v/>
      </c>
      <c r="V8" s="1" t="str" cm="1">
        <f t="array" ref="V8">INDEX($A$3:$D$42,$S8,4)</f>
        <v> </v>
      </c>
      <c r="W8" s="24" t="str" cm="1">
        <f t="array" ref="W8">INDEX($A$3:$E$42,$S8,5)</f>
        <v/>
      </c>
      <c r="X8" s="1" t="str" cm="1">
        <f t="array" ref="X8">INDEX($A$3:$D$42,$S8,3)</f>
        <v xml:space="preserve"> </v>
      </c>
    </row>
    <row r="9" spans="1:25">
      <c r="A9" s="2">
        <v>7</v>
      </c>
      <c r="B9" s="3" t="s">
        <v>30</v>
      </c>
      <c r="C9" s="1">
        <f t="shared" si="3"/>
        <v>9</v>
      </c>
      <c r="D9" s="3" t="s">
        <v>31</v>
      </c>
      <c r="E9" s="1" t="str">
        <f t="shared" si="0"/>
        <v>IO_L2P_T0L_N2_66</v>
      </c>
      <c r="F9" s="1"/>
      <c r="G9" s="1">
        <v>7</v>
      </c>
      <c r="H9" s="1" t="s">
        <v>32</v>
      </c>
      <c r="I9" s="1" t="s">
        <v>33</v>
      </c>
      <c r="J9" s="1" t="s">
        <v>24</v>
      </c>
      <c r="K9" s="1" cm="1">
        <f t="array" ref="K9">INDEX($A$3:$D$42,$P9,3)</f>
        <v>6</v>
      </c>
      <c r="L9" s="1" t="str" cm="1">
        <f t="array" ref="L9">INDEX($A$3:$D$42,$P9,4)</f>
        <v>SZG_PORTA_S1_D1P</v>
      </c>
      <c r="M9" s="24" t="str" cm="1">
        <f t="array" ref="M9">INDEX($A$3:$E$42,$P9,5)</f>
        <v>IO_L8P_T1L_N2_AD5P_66</v>
      </c>
      <c r="N9" s="21" t="str">
        <f t="shared" si="1"/>
        <v>------------</v>
      </c>
      <c r="O9" s="18" t="str" cm="1">
        <f t="array" ref="O9">INDEX($A$3:$B$42,P9,2)</f>
        <v>MIPI0_TXDP1</v>
      </c>
      <c r="P9" s="20">
        <v>13</v>
      </c>
      <c r="Q9" s="6" t="s">
        <v>13</v>
      </c>
      <c r="R9" s="7" t="s">
        <v>13</v>
      </c>
      <c r="S9" s="20">
        <v>14</v>
      </c>
      <c r="T9" s="1" t="str" cm="1">
        <f t="array" ref="T9">INDEX($A$3:$B$42,S9,2)</f>
        <v>MIPI1_TXDP2</v>
      </c>
      <c r="U9" s="21" t="str">
        <f t="shared" si="2"/>
        <v>------------</v>
      </c>
      <c r="V9" s="1" t="str" cm="1">
        <f t="array" ref="V9">INDEX($A$3:$D$42,$S9,4)</f>
        <v>SZG_PORTA_S12_D6P</v>
      </c>
      <c r="W9" s="24" t="str" cm="1">
        <f t="array" ref="W9">INDEX($A$3:$E$42,$S9,5)</f>
        <v>IO_L7P_T1L_N0_QBC_AD13P_66</v>
      </c>
      <c r="X9" s="1" cm="1">
        <f t="array" ref="X9">INDEX($A$3:$D$42,$S9,3)</f>
        <v>17</v>
      </c>
      <c r="Y9" t="s">
        <v>34</v>
      </c>
    </row>
    <row r="10" spans="1:25">
      <c r="A10" s="2">
        <v>8</v>
      </c>
      <c r="B10" s="3" t="s">
        <v>35</v>
      </c>
      <c r="C10" s="1">
        <f t="shared" si="3"/>
        <v>18</v>
      </c>
      <c r="D10" s="3" t="s">
        <v>36</v>
      </c>
      <c r="E10" s="1" t="str">
        <f t="shared" si="0"/>
        <v>IO_L11P_T1U_N8_GC_66</v>
      </c>
      <c r="F10" s="1"/>
      <c r="G10" s="1">
        <v>8</v>
      </c>
      <c r="H10" s="1" t="s">
        <v>37</v>
      </c>
      <c r="I10" s="1" t="s">
        <v>38</v>
      </c>
      <c r="J10" s="1"/>
      <c r="K10" s="1" cm="1">
        <f t="array" ref="K10">INDEX($A$3:$D$42,$P10,3)</f>
        <v>8</v>
      </c>
      <c r="L10" s="1" t="str" cm="1">
        <f t="array" ref="L10">INDEX($A$3:$D$42,$P10,4)</f>
        <v>SZG_PORTA_S3_D1N</v>
      </c>
      <c r="M10" s="24" t="str" cm="1">
        <f t="array" ref="M10">INDEX($A$3:$E$42,$P10,5)</f>
        <v>IO_L8N_T1L_N3_AD5N_66</v>
      </c>
      <c r="N10" s="21" t="str">
        <f t="shared" si="1"/>
        <v>------------</v>
      </c>
      <c r="O10" s="18" t="str" cm="1">
        <f t="array" ref="O10">INDEX($A$3:$B$42,P10,2)</f>
        <v>MIPI0_TXDN1</v>
      </c>
      <c r="P10" s="20">
        <v>15</v>
      </c>
      <c r="Q10" s="6" t="s">
        <v>13</v>
      </c>
      <c r="R10" s="7" t="s">
        <v>13</v>
      </c>
      <c r="S10" s="20">
        <v>16</v>
      </c>
      <c r="T10" s="1" t="str" cm="1">
        <f t="array" ref="T10">INDEX($A$3:$B$42,S10,2)</f>
        <v>MIPI1_TXDN2</v>
      </c>
      <c r="U10" s="21" t="str">
        <f t="shared" si="2"/>
        <v>------------</v>
      </c>
      <c r="V10" s="1" t="str" cm="1">
        <f t="array" ref="V10">INDEX($A$3:$D$42,$S10,4)</f>
        <v>SZG_PORTA_S14_D6N</v>
      </c>
      <c r="W10" s="24" t="str" cm="1">
        <f t="array" ref="W10">INDEX($A$3:$E$42,$S10,5)</f>
        <v>IO_L7N_T1L_N1_QBC_AD13N_66</v>
      </c>
      <c r="X10" s="1" cm="1">
        <f t="array" ref="X10">INDEX($A$3:$D$42,$S10,3)</f>
        <v>19</v>
      </c>
    </row>
    <row r="11" spans="1:25">
      <c r="A11" s="2">
        <v>9</v>
      </c>
      <c r="B11" s="3" t="s">
        <v>39</v>
      </c>
      <c r="C11" s="1">
        <f t="shared" si="3"/>
        <v>11</v>
      </c>
      <c r="D11" s="3" t="s">
        <v>40</v>
      </c>
      <c r="E11" s="1" t="str">
        <f t="shared" si="0"/>
        <v>IO_L2N_T0L_N3_66</v>
      </c>
      <c r="F11" s="1"/>
      <c r="G11" s="1">
        <v>9</v>
      </c>
      <c r="H11" s="1" t="s">
        <v>31</v>
      </c>
      <c r="I11" s="1" t="s">
        <v>41</v>
      </c>
      <c r="J11" s="1"/>
      <c r="K11" s="1" t="str" cm="1">
        <f t="array" ref="K11">INDEX($A$3:$D$42,$P11,3)</f>
        <v xml:space="preserve"> </v>
      </c>
      <c r="L11" s="1" t="str" cm="1">
        <f t="array" ref="L11">INDEX($A$3:$D$42,$P11,4)</f>
        <v> </v>
      </c>
      <c r="M11" s="24" t="str" cm="1">
        <f t="array" ref="M11">INDEX($A$3:$E$42,$P11,5)</f>
        <v/>
      </c>
      <c r="N11" s="21" t="str">
        <f t="shared" si="1"/>
        <v/>
      </c>
      <c r="O11" s="18" t="str" cm="1">
        <f t="array" ref="O11">INDEX($A$3:$B$42,P11,2)</f>
        <v>GND</v>
      </c>
      <c r="P11" s="20">
        <v>17</v>
      </c>
      <c r="Q11" s="6" t="s">
        <v>13</v>
      </c>
      <c r="R11" s="7" t="s">
        <v>13</v>
      </c>
      <c r="S11" s="20">
        <v>18</v>
      </c>
      <c r="T11" s="1" t="str" cm="1">
        <f t="array" ref="T11">INDEX($A$3:$B$42,S11,2)</f>
        <v>GND</v>
      </c>
      <c r="U11" s="21" t="str">
        <f t="shared" si="2"/>
        <v/>
      </c>
      <c r="V11" s="1" t="str" cm="1">
        <f t="array" ref="V11">INDEX($A$3:$D$42,$S11,4)</f>
        <v> </v>
      </c>
      <c r="W11" s="24" t="str" cm="1">
        <f t="array" ref="W11">INDEX($A$3:$E$42,$S11,5)</f>
        <v/>
      </c>
      <c r="X11" s="1" t="str" cm="1">
        <f t="array" ref="X11">INDEX($A$3:$D$42,$S11,3)</f>
        <v xml:space="preserve"> </v>
      </c>
    </row>
    <row r="12" spans="1:25">
      <c r="A12" s="2">
        <v>10</v>
      </c>
      <c r="B12" s="3" t="s">
        <v>42</v>
      </c>
      <c r="C12" s="1">
        <f t="shared" si="3"/>
        <v>20</v>
      </c>
      <c r="D12" s="3" t="s">
        <v>43</v>
      </c>
      <c r="E12" s="1" t="str">
        <f t="shared" si="0"/>
        <v>IO_L11N_T1U_N9_GC_66</v>
      </c>
      <c r="F12" s="1"/>
      <c r="G12" s="1">
        <v>10</v>
      </c>
      <c r="H12" s="1" t="s">
        <v>44</v>
      </c>
      <c r="I12" s="1" t="s">
        <v>45</v>
      </c>
      <c r="J12" s="1" t="s">
        <v>34</v>
      </c>
      <c r="K12" s="1" cm="1">
        <f t="array" ref="K12">INDEX($A$3:$D$42,$P12,3)</f>
        <v>5</v>
      </c>
      <c r="L12" s="1" t="str" cm="1">
        <f t="array" ref="L12">INDEX($A$3:$D$42,$P12,4)</f>
        <v>SZG_PORTA_S0_D0P</v>
      </c>
      <c r="M12" s="24" t="str" cm="1">
        <f t="array" ref="M12">INDEX($A$3:$E$42,$P12,5)</f>
        <v>IO_L1P_T0L_N0_DBC_66</v>
      </c>
      <c r="N12" s="21" t="str">
        <f t="shared" si="1"/>
        <v>------------</v>
      </c>
      <c r="O12" s="18" t="str" cm="1">
        <f t="array" ref="O12">INDEX($A$3:$B$42,P12,2)</f>
        <v>MIPI0_TXDP2</v>
      </c>
      <c r="P12" s="20">
        <v>19</v>
      </c>
      <c r="Q12" s="6" t="s">
        <v>13</v>
      </c>
      <c r="R12" s="7" t="s">
        <v>13</v>
      </c>
      <c r="S12" s="20">
        <v>20</v>
      </c>
      <c r="T12" s="1" t="str" cm="1">
        <f t="array" ref="T12">INDEX($A$3:$B$42,S12,2)</f>
        <v>MIPI1_TXDP3</v>
      </c>
      <c r="U12" s="21" t="str">
        <f t="shared" si="2"/>
        <v>------------</v>
      </c>
      <c r="V12" s="1" t="str" cm="1">
        <f t="array" ref="V12">INDEX($A$3:$D$42,$S12,4)</f>
        <v>SZG_PORTA_C2P_CLKP</v>
      </c>
      <c r="W12" s="24" t="str" cm="1">
        <f t="array" ref="W12">INDEX($A$3:$E$42,$S12,5)</f>
        <v>IO_L17P_T2U_N8_AD10P_66</v>
      </c>
      <c r="X12" s="1" cm="1">
        <f t="array" ref="X12">INDEX($A$3:$D$42,$S12,3)</f>
        <v>34</v>
      </c>
      <c r="Y12" t="s">
        <v>46</v>
      </c>
    </row>
    <row r="13" spans="1:25">
      <c r="A13" s="2">
        <v>11</v>
      </c>
      <c r="B13" s="3" t="s">
        <v>25</v>
      </c>
      <c r="C13" s="1" t="str">
        <f t="shared" si="3"/>
        <v xml:space="preserve"> </v>
      </c>
      <c r="D13" s="3" t="s">
        <v>13</v>
      </c>
      <c r="E13" s="1" t="str">
        <f t="shared" si="0"/>
        <v/>
      </c>
      <c r="F13" s="1"/>
      <c r="G13" s="1">
        <v>11</v>
      </c>
      <c r="H13" s="1" t="s">
        <v>40</v>
      </c>
      <c r="I13" s="1" t="s">
        <v>47</v>
      </c>
      <c r="J13" s="1"/>
      <c r="K13" s="1" cm="1">
        <f t="array" ref="K13">INDEX($A$3:$D$42,$P13,3)</f>
        <v>7</v>
      </c>
      <c r="L13" s="1" t="str" cm="1">
        <f t="array" ref="L13">INDEX($A$3:$D$42,$P13,4)</f>
        <v>SZG_PORTA_S2_D0N</v>
      </c>
      <c r="M13" s="24" t="str" cm="1">
        <f t="array" ref="M13">INDEX($A$3:$E$42,$P13,5)</f>
        <v>IO_L1N_T0L_N1_DBC_66</v>
      </c>
      <c r="N13" s="21" t="str">
        <f t="shared" si="1"/>
        <v>------------</v>
      </c>
      <c r="O13" s="18" t="str" cm="1">
        <f t="array" ref="O13">INDEX($A$3:$B$42,P13,2)</f>
        <v>MIPI0_TXDN2</v>
      </c>
      <c r="P13" s="20">
        <v>21</v>
      </c>
      <c r="Q13" s="6" t="s">
        <v>13</v>
      </c>
      <c r="R13" s="7" t="s">
        <v>13</v>
      </c>
      <c r="S13" s="20">
        <v>22</v>
      </c>
      <c r="T13" s="1" t="str" cm="1">
        <f t="array" ref="T13">INDEX($A$3:$B$42,S13,2)</f>
        <v>MIPI1_TXDN3</v>
      </c>
      <c r="U13" s="21" t="str">
        <f t="shared" si="2"/>
        <v>------------</v>
      </c>
      <c r="V13" s="1" t="str" cm="1">
        <f t="array" ref="V13">INDEX($A$3:$D$42,$S13,4)</f>
        <v>SZG_PORTA_C2P_CLKN</v>
      </c>
      <c r="W13" s="24" t="str" cm="1">
        <f t="array" ref="W13">INDEX($A$3:$E$42,$S13,5)</f>
        <v>IO_L17N_T2U_N9_AD10N_66</v>
      </c>
      <c r="X13" s="1" cm="1">
        <f t="array" ref="X13">INDEX($A$3:$D$42,$S13,3)</f>
        <v>36</v>
      </c>
    </row>
    <row r="14" spans="1:25">
      <c r="A14" s="2">
        <v>12</v>
      </c>
      <c r="B14" s="3" t="s">
        <v>25</v>
      </c>
      <c r="C14" s="1" t="str">
        <f t="shared" si="3"/>
        <v xml:space="preserve"> </v>
      </c>
      <c r="D14" s="3" t="s">
        <v>13</v>
      </c>
      <c r="E14" s="1" t="str">
        <f t="shared" si="0"/>
        <v/>
      </c>
      <c r="F14" s="1"/>
      <c r="G14" s="1">
        <v>12</v>
      </c>
      <c r="H14" s="1" t="s">
        <v>48</v>
      </c>
      <c r="I14" s="1" t="s">
        <v>49</v>
      </c>
      <c r="J14" s="1"/>
      <c r="K14" s="1" t="str" cm="1">
        <f t="array" ref="K14">INDEX($A$3:$D$42,$P14,3)</f>
        <v xml:space="preserve"> </v>
      </c>
      <c r="L14" s="1" t="str" cm="1">
        <f t="array" ref="L14">INDEX($A$3:$D$42,$P14,4)</f>
        <v> </v>
      </c>
      <c r="M14" s="24" t="str" cm="1">
        <f t="array" ref="M14">INDEX($A$3:$E$42,$P14,5)</f>
        <v/>
      </c>
      <c r="N14" s="21" t="str">
        <f t="shared" si="1"/>
        <v/>
      </c>
      <c r="O14" s="18" t="str" cm="1">
        <f t="array" ref="O14">INDEX($A$3:$B$42,P14,2)</f>
        <v>GND</v>
      </c>
      <c r="P14" s="20">
        <v>23</v>
      </c>
      <c r="Q14" s="6" t="s">
        <v>13</v>
      </c>
      <c r="R14" s="7" t="s">
        <v>13</v>
      </c>
      <c r="S14" s="20">
        <v>24</v>
      </c>
      <c r="T14" s="1" t="str" cm="1">
        <f t="array" ref="T14">INDEX($A$3:$B$42,S14,2)</f>
        <v>GND</v>
      </c>
      <c r="U14" s="21" t="str">
        <f t="shared" si="2"/>
        <v/>
      </c>
      <c r="V14" s="1" t="str" cm="1">
        <f t="array" ref="V14">INDEX($A$3:$D$42,$S14,4)</f>
        <v> </v>
      </c>
      <c r="W14" s="24" t="str" cm="1">
        <f t="array" ref="W14">INDEX($A$3:$E$42,$S14,5)</f>
        <v/>
      </c>
      <c r="X14" s="1" t="str" cm="1">
        <f t="array" ref="X14">INDEX($A$3:$D$42,$S14,3)</f>
        <v xml:space="preserve"> </v>
      </c>
    </row>
    <row r="15" spans="1:25">
      <c r="A15" s="2">
        <v>13</v>
      </c>
      <c r="B15" s="3" t="s">
        <v>50</v>
      </c>
      <c r="C15" s="1">
        <f t="shared" si="3"/>
        <v>6</v>
      </c>
      <c r="D15" s="3" t="s">
        <v>28</v>
      </c>
      <c r="E15" s="1" t="str">
        <f t="shared" si="0"/>
        <v>IO_L8P_T1L_N2_AD5P_66</v>
      </c>
      <c r="F15" s="1"/>
      <c r="G15" s="1">
        <v>13</v>
      </c>
      <c r="H15" s="1" t="s">
        <v>51</v>
      </c>
      <c r="I15" s="1" t="s">
        <v>52</v>
      </c>
      <c r="J15" s="1" t="s">
        <v>53</v>
      </c>
      <c r="K15" s="1" cm="1">
        <f t="array" ref="K15">INDEX($A$3:$D$42,$P15,3)</f>
        <v>10</v>
      </c>
      <c r="L15" s="1" t="str" cm="1">
        <f t="array" ref="L15">INDEX($A$3:$D$42,$P15,4)</f>
        <v>SZG_PORTA_S5_D3P</v>
      </c>
      <c r="M15" s="24" t="str" cm="1">
        <f t="array" ref="M15">INDEX($A$3:$E$42,$P15,5)</f>
        <v>IO_L10P_T1U_N6_QBC_AD4P_66</v>
      </c>
      <c r="N15" s="21" t="str">
        <f t="shared" si="1"/>
        <v>------------</v>
      </c>
      <c r="O15" s="18" t="str" cm="1">
        <f t="array" ref="O15">INDEX($A$3:$B$42,P15,2)</f>
        <v>MIPI0_TXDP3</v>
      </c>
      <c r="P15" s="20">
        <v>25</v>
      </c>
      <c r="Q15" s="6" t="s">
        <v>13</v>
      </c>
      <c r="R15" s="7" t="s">
        <v>13</v>
      </c>
      <c r="S15" s="20">
        <v>26</v>
      </c>
      <c r="T15" s="1" t="str" cm="1">
        <f t="array" ref="T15">INDEX($A$3:$B$42,S15,2)</f>
        <v>MIPI1_TXDP4</v>
      </c>
      <c r="U15" s="21" t="str">
        <f t="shared" si="2"/>
        <v>------------</v>
      </c>
      <c r="V15" s="1" t="str" cm="1">
        <f t="array" ref="V15">INDEX($A$3:$D$42,$S15,4)</f>
        <v>SZG_PORTA_P2C_CLKP</v>
      </c>
      <c r="W15" s="24" t="str" cm="1">
        <f t="array" ref="W15">INDEX($A$3:$E$42,$S15,5)</f>
        <v>IO_L12P_T1U_N10_GC_66</v>
      </c>
      <c r="X15" s="1" cm="1">
        <f t="array" ref="X15">INDEX($A$3:$D$42,$S15,3)</f>
        <v>33</v>
      </c>
      <c r="Y15" t="s">
        <v>54</v>
      </c>
    </row>
    <row r="16" spans="1:25">
      <c r="A16" s="2">
        <v>14</v>
      </c>
      <c r="B16" s="3" t="s">
        <v>55</v>
      </c>
      <c r="C16" s="1">
        <f t="shared" si="3"/>
        <v>17</v>
      </c>
      <c r="D16" s="3" t="s">
        <v>56</v>
      </c>
      <c r="E16" s="1" t="str">
        <f t="shared" si="0"/>
        <v>IO_L7P_T1L_N0_QBC_AD13P_66</v>
      </c>
      <c r="F16" s="1"/>
      <c r="G16" s="1">
        <v>14</v>
      </c>
      <c r="H16" s="1" t="s">
        <v>57</v>
      </c>
      <c r="I16" s="1" t="s">
        <v>58</v>
      </c>
      <c r="J16" s="1"/>
      <c r="K16" s="1" cm="1">
        <f t="array" ref="K16">INDEX($A$3:$D$42,$P16,3)</f>
        <v>12</v>
      </c>
      <c r="L16" s="1" t="str" cm="1">
        <f t="array" ref="L16">INDEX($A$3:$D$42,$P16,4)</f>
        <v>SZG_PORTA_S7_D3N</v>
      </c>
      <c r="M16" s="24" t="str" cm="1">
        <f t="array" ref="M16">INDEX($A$3:$E$42,$P16,5)</f>
        <v>IO_L10N_T1U_N7_QBC_AD4N_66</v>
      </c>
      <c r="N16" s="21" t="str">
        <f t="shared" si="1"/>
        <v>------------</v>
      </c>
      <c r="O16" s="18" t="str" cm="1">
        <f t="array" ref="O16">INDEX($A$3:$B$42,P16,2)</f>
        <v>MIPI0_TXDN3</v>
      </c>
      <c r="P16" s="20">
        <v>27</v>
      </c>
      <c r="Q16" s="6" t="s">
        <v>13</v>
      </c>
      <c r="R16" s="7" t="s">
        <v>13</v>
      </c>
      <c r="S16" s="20">
        <v>28</v>
      </c>
      <c r="T16" s="1" t="str" cm="1">
        <f t="array" ref="T16">INDEX($A$3:$B$42,S16,2)</f>
        <v>MIPI1_TXDN4</v>
      </c>
      <c r="U16" s="21" t="str">
        <f t="shared" si="2"/>
        <v>------------</v>
      </c>
      <c r="V16" s="1" t="str" cm="1">
        <f t="array" ref="V16">INDEX($A$3:$D$42,$S16,4)</f>
        <v>SZG_PORTA_P2C_CLKN</v>
      </c>
      <c r="W16" s="24" t="str" cm="1">
        <f t="array" ref="W16">INDEX($A$3:$E$42,$S16,5)</f>
        <v>IO_L12N_T1U_N11_GC_66</v>
      </c>
      <c r="X16" s="1" cm="1">
        <f t="array" ref="X16">INDEX($A$3:$D$42,$S16,3)</f>
        <v>35</v>
      </c>
    </row>
    <row r="17" spans="1:25">
      <c r="A17" s="2">
        <v>15</v>
      </c>
      <c r="B17" s="3" t="s">
        <v>59</v>
      </c>
      <c r="C17" s="1">
        <f t="shared" si="3"/>
        <v>8</v>
      </c>
      <c r="D17" s="3" t="s">
        <v>37</v>
      </c>
      <c r="E17" s="1" t="str">
        <f t="shared" si="0"/>
        <v>IO_L8N_T1L_N3_AD5N_66</v>
      </c>
      <c r="F17" s="1"/>
      <c r="G17" s="1">
        <v>15</v>
      </c>
      <c r="H17" s="1" t="s">
        <v>60</v>
      </c>
      <c r="I17" s="1" t="s">
        <v>61</v>
      </c>
      <c r="J17" s="1"/>
      <c r="K17" s="1" t="str" cm="1">
        <f t="array" ref="K17">INDEX($A$3:$D$42,$P17,3)</f>
        <v xml:space="preserve"> </v>
      </c>
      <c r="L17" s="1" t="str" cm="1">
        <f t="array" ref="L17">INDEX($A$3:$D$42,$P17,4)</f>
        <v> </v>
      </c>
      <c r="M17" s="24" t="str" cm="1">
        <f t="array" ref="M17">INDEX($A$3:$E$42,$P17,5)</f>
        <v/>
      </c>
      <c r="N17" s="21" t="str">
        <f t="shared" si="1"/>
        <v/>
      </c>
      <c r="O17" s="18" t="str" cm="1">
        <f t="array" ref="O17">INDEX($A$3:$B$42,P17,2)</f>
        <v>GND</v>
      </c>
      <c r="P17" s="20">
        <v>29</v>
      </c>
      <c r="Q17" s="6" t="s">
        <v>13</v>
      </c>
      <c r="R17" s="7" t="s">
        <v>13</v>
      </c>
      <c r="S17" s="20">
        <v>30</v>
      </c>
      <c r="T17" s="1" t="str" cm="1">
        <f t="array" ref="T17">INDEX($A$3:$B$42,S17,2)</f>
        <v>GND</v>
      </c>
      <c r="U17" s="21" t="str">
        <f t="shared" si="2"/>
        <v/>
      </c>
      <c r="V17" s="1" t="str" cm="1">
        <f t="array" ref="V17">INDEX($A$3:$D$42,$S17,4)</f>
        <v> </v>
      </c>
      <c r="W17" s="24" t="str" cm="1">
        <f t="array" ref="W17">INDEX($A$3:$E$42,$S17,5)</f>
        <v/>
      </c>
      <c r="X17" s="1" t="str" cm="1">
        <f t="array" ref="X17">INDEX($A$3:$D$42,$S17,3)</f>
        <v xml:space="preserve"> </v>
      </c>
    </row>
    <row r="18" spans="1:25">
      <c r="A18" s="2">
        <v>16</v>
      </c>
      <c r="B18" s="3" t="s">
        <v>62</v>
      </c>
      <c r="C18" s="1">
        <f t="shared" si="3"/>
        <v>19</v>
      </c>
      <c r="D18" s="3" t="s">
        <v>63</v>
      </c>
      <c r="E18" s="1" t="str">
        <f t="shared" si="0"/>
        <v>IO_L7N_T1L_N1_QBC_AD13N_66</v>
      </c>
      <c r="F18" s="1"/>
      <c r="G18" s="1">
        <v>16</v>
      </c>
      <c r="H18" s="1" t="s">
        <v>64</v>
      </c>
      <c r="I18" s="1" t="s">
        <v>65</v>
      </c>
      <c r="J18" s="1" t="s">
        <v>66</v>
      </c>
      <c r="K18" s="1" cm="1">
        <f t="array" ref="K18">INDEX($A$3:$D$42,$P18,3)</f>
        <v>13</v>
      </c>
      <c r="L18" s="1" t="str" cm="1">
        <f t="array" ref="L18">INDEX($A$3:$D$42,$P18,4)</f>
        <v>SZG_PORTA_S8_D4P</v>
      </c>
      <c r="M18" s="24" t="str" cm="1">
        <f t="array" ref="M18">INDEX($A$3:$E$42,$P18,5)</f>
        <v>IO_L3P_T0L_N4_AD15P_66</v>
      </c>
      <c r="N18" s="21" t="str">
        <f t="shared" si="1"/>
        <v>------------</v>
      </c>
      <c r="O18" s="18" t="str" cm="1">
        <f t="array" ref="O18">INDEX($A$3:$B$42,P18,2)</f>
        <v>MIPI0_TXDP4</v>
      </c>
      <c r="P18" s="20">
        <v>31</v>
      </c>
      <c r="Q18" s="6" t="s">
        <v>13</v>
      </c>
      <c r="R18" s="7" t="s">
        <v>13</v>
      </c>
      <c r="S18" s="20">
        <v>32</v>
      </c>
      <c r="T18" s="1" t="str" cm="1">
        <f t="array" ref="T18">INDEX($A$3:$B$42,S18,2)</f>
        <v>GPIOL_29_CLK30P_P</v>
      </c>
      <c r="U18" s="21" t="str">
        <f t="shared" si="2"/>
        <v>------------</v>
      </c>
      <c r="V18" s="1" t="str" cm="1">
        <f t="array" ref="V18">INDEX($A$3:$D$42,$S18,4)</f>
        <v>SZG_PORTA_S24</v>
      </c>
      <c r="W18" s="24" t="str" cm="1">
        <f t="array" ref="W18">INDEX($A$3:$E$42,$S18,5)</f>
        <v>IO_L16P_T2U_N6_QBC_AD3P_66</v>
      </c>
      <c r="X18" s="1" cm="1">
        <f t="array" ref="X18">INDEX($A$3:$D$42,$S18,3)</f>
        <v>29</v>
      </c>
      <c r="Y18" t="s">
        <v>14</v>
      </c>
    </row>
    <row r="19" spans="1:25">
      <c r="A19" s="2">
        <v>17</v>
      </c>
      <c r="B19" s="3" t="s">
        <v>25</v>
      </c>
      <c r="C19" s="1" t="str">
        <f t="shared" si="3"/>
        <v xml:space="preserve"> </v>
      </c>
      <c r="D19" s="3" t="s">
        <v>13</v>
      </c>
      <c r="E19" s="1" t="str">
        <f t="shared" si="0"/>
        <v/>
      </c>
      <c r="F19" s="1"/>
      <c r="G19" s="1">
        <v>17</v>
      </c>
      <c r="H19" s="1" t="s">
        <v>56</v>
      </c>
      <c r="I19" s="1" t="s">
        <v>67</v>
      </c>
      <c r="J19" s="1"/>
      <c r="K19" s="1" cm="1">
        <f t="array" ref="K19">INDEX($A$3:$D$42,$P19,3)</f>
        <v>15</v>
      </c>
      <c r="L19" s="1" t="str" cm="1">
        <f t="array" ref="L19">INDEX($A$3:$D$42,$P19,4)</f>
        <v>SZG_PORTA_S10_D4N</v>
      </c>
      <c r="M19" s="24" t="str" cm="1">
        <f t="array" ref="M19">INDEX($A$3:$E$42,$P19,5)</f>
        <v>IO_L3N_T0L_N5_AD15N_66</v>
      </c>
      <c r="N19" s="21" t="str">
        <f t="shared" si="1"/>
        <v>------------</v>
      </c>
      <c r="O19" s="18" t="str" cm="1">
        <f t="array" ref="O19">INDEX($A$3:$B$42,P19,2)</f>
        <v>MIPI0_TXDN4</v>
      </c>
      <c r="P19" s="20">
        <v>33</v>
      </c>
      <c r="Q19" s="6" t="s">
        <v>13</v>
      </c>
      <c r="R19" s="7" t="s">
        <v>13</v>
      </c>
      <c r="S19" s="20">
        <v>34</v>
      </c>
      <c r="T19" s="1" t="str" cm="1">
        <f t="array" ref="T19">INDEX($A$3:$B$42,S19,2)</f>
        <v>GPIOL_03_CLK24P_P</v>
      </c>
      <c r="U19" s="21" t="str">
        <f t="shared" si="2"/>
        <v>------------</v>
      </c>
      <c r="V19" s="1" t="str" cm="1">
        <f t="array" ref="V19">INDEX($A$3:$D$42,$S19,4)</f>
        <v>SZG_PORTA_S26</v>
      </c>
      <c r="W19" s="24" t="str" cm="1">
        <f t="array" ref="W19">INDEX($A$3:$E$42,$S19,5)</f>
        <v>IO_L16N_T2U_N7_QBC_AD3N_66</v>
      </c>
      <c r="X19" s="1" cm="1">
        <f t="array" ref="X19">INDEX($A$3:$D$42,$S19,3)</f>
        <v>31</v>
      </c>
    </row>
    <row r="20" spans="1:25">
      <c r="A20" s="2">
        <v>18</v>
      </c>
      <c r="B20" s="3" t="s">
        <v>25</v>
      </c>
      <c r="C20" s="1" t="str">
        <f t="shared" si="3"/>
        <v xml:space="preserve"> </v>
      </c>
      <c r="D20" s="3" t="s">
        <v>13</v>
      </c>
      <c r="E20" s="1" t="str">
        <f t="shared" si="0"/>
        <v/>
      </c>
      <c r="F20" s="1"/>
      <c r="G20" s="1">
        <v>18</v>
      </c>
      <c r="H20" s="1" t="s">
        <v>36</v>
      </c>
      <c r="I20" s="1" t="s">
        <v>68</v>
      </c>
      <c r="J20" s="1"/>
      <c r="K20" s="1" t="str" cm="1">
        <f t="array" ref="K20">INDEX($A$3:$D$42,$P20,3)</f>
        <v xml:space="preserve"> </v>
      </c>
      <c r="L20" s="1" t="str" cm="1">
        <f t="array" ref="L20">INDEX($A$3:$D$42,$P20,4)</f>
        <v> </v>
      </c>
      <c r="M20" s="24" t="str" cm="1">
        <f t="array" ref="M20">INDEX($A$3:$E$42,$P20,5)</f>
        <v/>
      </c>
      <c r="N20" s="21" t="str">
        <f t="shared" si="1"/>
        <v/>
      </c>
      <c r="O20" s="18" t="str" cm="1">
        <f t="array" ref="O20">INDEX($A$3:$B$42,P20,2)</f>
        <v>GND</v>
      </c>
      <c r="P20" s="20">
        <v>35</v>
      </c>
      <c r="Q20" s="6" t="s">
        <v>13</v>
      </c>
      <c r="R20" s="7" t="s">
        <v>13</v>
      </c>
      <c r="S20" s="20">
        <v>36</v>
      </c>
      <c r="T20" s="1" t="str" cm="1">
        <f t="array" ref="T20">INDEX($A$3:$B$42,S20,2)</f>
        <v>GND</v>
      </c>
      <c r="U20" s="21" t="str">
        <f t="shared" si="2"/>
        <v/>
      </c>
      <c r="V20" s="1" t="str" cm="1">
        <f t="array" ref="V20">INDEX($A$3:$D$42,$S20,4)</f>
        <v> </v>
      </c>
      <c r="W20" s="24" t="str" cm="1">
        <f t="array" ref="W20">INDEX($A$3:$E$42,$S20,5)</f>
        <v/>
      </c>
      <c r="X20" s="1" t="str" cm="1">
        <f t="array" ref="X20">INDEX($A$3:$D$42,$S20,3)</f>
        <v xml:space="preserve"> </v>
      </c>
    </row>
    <row r="21" spans="1:25">
      <c r="A21" s="2">
        <v>19</v>
      </c>
      <c r="B21" s="3" t="s">
        <v>69</v>
      </c>
      <c r="C21" s="1">
        <f t="shared" si="3"/>
        <v>5</v>
      </c>
      <c r="D21" s="3" t="s">
        <v>26</v>
      </c>
      <c r="E21" s="1" t="str">
        <f t="shared" si="0"/>
        <v>IO_L1P_T0L_N0_DBC_66</v>
      </c>
      <c r="F21" s="1"/>
      <c r="G21" s="1">
        <v>19</v>
      </c>
      <c r="H21" s="1" t="s">
        <v>63</v>
      </c>
      <c r="I21" s="1" t="s">
        <v>70</v>
      </c>
      <c r="J21" s="1"/>
      <c r="K21" s="1" cm="1">
        <f t="array" ref="K21">INDEX($A$3:$D$42,$P21,3)</f>
        <v>1</v>
      </c>
      <c r="L21" s="1" t="str" cm="1">
        <f t="array" ref="L21">INDEX($A$3:$D$42,$P21,4)</f>
        <v>FX3_SCL_3V3</v>
      </c>
      <c r="M21" s="24" t="str" cm="1">
        <f t="array" ref="M21">INDEX($A$3:$E$42,$P21,5)</f>
        <v xml:space="preserve"> </v>
      </c>
      <c r="N21" s="21" t="str">
        <f t="shared" si="1"/>
        <v>------------</v>
      </c>
      <c r="O21" s="18" t="str" cm="1">
        <f t="array" ref="O21">INDEX($A$3:$B$42,P21,2)</f>
        <v>GPIOR_66</v>
      </c>
      <c r="P21" s="20">
        <v>37</v>
      </c>
      <c r="Q21" s="6" t="s">
        <v>13</v>
      </c>
      <c r="R21" s="7" t="s">
        <v>13</v>
      </c>
      <c r="S21" s="20">
        <v>38</v>
      </c>
      <c r="T21" s="1" t="str" cm="1">
        <f t="array" ref="T21">INDEX($A$3:$B$42,S21,2)</f>
        <v>QSE_GPIOT_P_14_CLK17_P</v>
      </c>
      <c r="U21" s="21" t="str">
        <f t="shared" si="2"/>
        <v>------------</v>
      </c>
      <c r="V21" s="1" t="str" cm="1">
        <f t="array" ref="V21">INDEX($A$3:$D$42,$S21,4)</f>
        <v>SZG_PORTA_S25</v>
      </c>
      <c r="W21" s="24" t="str" cm="1">
        <f t="array" ref="W21">INDEX($A$3:$E$42,$S21,5)</f>
        <v>IO_L15N_T2L_N5_AD11N_66</v>
      </c>
      <c r="X21" s="1" cm="1">
        <f t="array" ref="X21">INDEX($A$3:$D$42,$S21,3)</f>
        <v>30</v>
      </c>
      <c r="Y21" t="s">
        <v>14</v>
      </c>
    </row>
    <row r="22" spans="1:25">
      <c r="A22" s="2">
        <v>20</v>
      </c>
      <c r="B22" s="3" t="s">
        <v>71</v>
      </c>
      <c r="C22" s="1">
        <f t="shared" si="3"/>
        <v>34</v>
      </c>
      <c r="D22" s="1" t="s">
        <v>72</v>
      </c>
      <c r="E22" s="1" t="str">
        <f t="shared" si="0"/>
        <v>IO_L17P_T2U_N8_AD10P_66</v>
      </c>
      <c r="F22" s="1"/>
      <c r="G22" s="1">
        <v>20</v>
      </c>
      <c r="H22" s="1" t="s">
        <v>43</v>
      </c>
      <c r="I22" s="1" t="s">
        <v>73</v>
      </c>
      <c r="J22" s="1"/>
      <c r="K22" s="1" cm="1">
        <f t="array" ref="K22">INDEX($A$3:$D$42,$P22,3)</f>
        <v>3</v>
      </c>
      <c r="L22" s="1" t="str" cm="1">
        <f t="array" ref="L22">INDEX($A$3:$D$42,$P22,4)</f>
        <v>FX3_SDA_3V3</v>
      </c>
      <c r="M22" s="24" t="str" cm="1">
        <f t="array" ref="M22">INDEX($A$3:$E$42,$P22,5)</f>
        <v xml:space="preserve"> </v>
      </c>
      <c r="N22" s="21" t="str">
        <f t="shared" si="1"/>
        <v>------------</v>
      </c>
      <c r="O22" s="18" t="str" cm="1">
        <f t="array" ref="O22">INDEX($A$3:$B$42,P22,2)</f>
        <v>GPIOR_65</v>
      </c>
      <c r="P22" s="20">
        <v>39</v>
      </c>
      <c r="Q22" s="8" t="s">
        <v>13</v>
      </c>
      <c r="R22" s="9" t="s">
        <v>13</v>
      </c>
      <c r="S22" s="20">
        <v>40</v>
      </c>
      <c r="T22" s="1" t="str" cm="1">
        <f t="array" ref="T22">INDEX($A$3:$B$42,S22,2)</f>
        <v>QSE_GPIOT_N_14_CLK17_N</v>
      </c>
      <c r="U22" s="21" t="str">
        <f t="shared" si="2"/>
        <v>------------</v>
      </c>
      <c r="V22" s="1" t="str" cm="1">
        <f t="array" ref="V22">INDEX($A$3:$D$42,$S22,4)</f>
        <v>SZG_PORTA_S27</v>
      </c>
      <c r="W22" s="24" t="str" cm="1">
        <f t="array" ref="W22">INDEX($A$3:$E$42,$S22,5)</f>
        <v>IO_L15P_T2L_N4_AD11P_66</v>
      </c>
      <c r="X22" s="1" cm="1">
        <f t="array" ref="X22">INDEX($A$3:$D$42,$S22,3)</f>
        <v>32</v>
      </c>
    </row>
    <row r="23" spans="1:25">
      <c r="A23" s="2">
        <v>21</v>
      </c>
      <c r="B23" s="3" t="s">
        <v>74</v>
      </c>
      <c r="C23" s="1">
        <f t="shared" si="3"/>
        <v>7</v>
      </c>
      <c r="D23" s="3" t="s">
        <v>32</v>
      </c>
      <c r="E23" s="1" t="str">
        <f t="shared" si="0"/>
        <v>IO_L1N_T0L_N1_DBC_66</v>
      </c>
      <c r="F23" s="1"/>
      <c r="G23" s="1">
        <v>21</v>
      </c>
      <c r="H23" s="1" t="s">
        <v>75</v>
      </c>
      <c r="I23" s="1" t="s">
        <v>76</v>
      </c>
      <c r="J23" s="1"/>
      <c r="K23" s="1"/>
      <c r="L23" s="1"/>
      <c r="M23" s="24"/>
      <c r="N23" s="21"/>
      <c r="O23" s="1"/>
      <c r="P23" s="1"/>
      <c r="Q23" s="1"/>
      <c r="R23" s="1"/>
      <c r="S23" s="1"/>
      <c r="T23" s="1"/>
    </row>
    <row r="24" spans="1:25">
      <c r="A24" s="2">
        <v>22</v>
      </c>
      <c r="B24" s="3" t="s">
        <v>77</v>
      </c>
      <c r="C24" s="1">
        <f t="shared" si="3"/>
        <v>36</v>
      </c>
      <c r="D24" s="1" t="s">
        <v>78</v>
      </c>
      <c r="E24" s="1" t="str">
        <f t="shared" si="0"/>
        <v>IO_L17N_T2U_N9_AD10N_66</v>
      </c>
      <c r="F24" s="1"/>
      <c r="G24" s="1">
        <v>22</v>
      </c>
      <c r="H24" s="1" t="s">
        <v>79</v>
      </c>
      <c r="I24" s="1" t="s">
        <v>80</v>
      </c>
      <c r="J24" s="1"/>
      <c r="K24" s="1"/>
      <c r="L24" s="1"/>
      <c r="M24" s="24"/>
      <c r="N24" s="21"/>
      <c r="O24" s="1"/>
      <c r="P24" s="1"/>
      <c r="Q24" s="1"/>
      <c r="R24" s="1"/>
      <c r="S24" s="1"/>
      <c r="T24" s="1"/>
    </row>
    <row r="25" spans="1:25">
      <c r="A25" s="2">
        <v>23</v>
      </c>
      <c r="B25" s="3" t="s">
        <v>25</v>
      </c>
      <c r="C25" s="1" t="str">
        <f t="shared" si="3"/>
        <v xml:space="preserve"> </v>
      </c>
      <c r="D25" s="3" t="s">
        <v>13</v>
      </c>
      <c r="E25" s="1" t="str">
        <f t="shared" si="0"/>
        <v/>
      </c>
      <c r="F25" s="1"/>
      <c r="G25" s="1">
        <v>23</v>
      </c>
      <c r="H25" s="1" t="s">
        <v>81</v>
      </c>
      <c r="I25" s="1" t="s">
        <v>82</v>
      </c>
      <c r="J25" s="1"/>
      <c r="K25" s="1"/>
      <c r="L25" s="1"/>
      <c r="M25" s="24"/>
      <c r="N25" s="21"/>
      <c r="O25" s="1"/>
      <c r="P25" s="1"/>
      <c r="Q25" s="1" t="s">
        <v>83</v>
      </c>
      <c r="R25" s="1"/>
      <c r="S25" s="1"/>
      <c r="T25" s="1"/>
    </row>
    <row r="26" spans="1:25">
      <c r="A26" s="2">
        <v>24</v>
      </c>
      <c r="B26" s="3" t="s">
        <v>25</v>
      </c>
      <c r="C26" s="1" t="str">
        <f t="shared" si="3"/>
        <v xml:space="preserve"> </v>
      </c>
      <c r="D26" s="3" t="s">
        <v>13</v>
      </c>
      <c r="E26" s="1" t="str">
        <f t="shared" si="0"/>
        <v/>
      </c>
      <c r="F26" s="1"/>
      <c r="G26" s="1">
        <v>24</v>
      </c>
      <c r="H26" s="1" t="s">
        <v>84</v>
      </c>
      <c r="I26" s="1" t="s">
        <v>85</v>
      </c>
      <c r="J26" s="1"/>
      <c r="K26" s="1">
        <f>_xlfn.IFNA(INDEX($A$3:$D$42,MATCH($P26,$C$3:$C$42,0),1),"")</f>
        <v>37</v>
      </c>
      <c r="L26" s="28" t="str">
        <f>_xlfn.IFNA(INDEX($A$3:$D$42,MATCH($P26,$C$3:$C$42,0),2),"")</f>
        <v>GPIOR_66</v>
      </c>
      <c r="M26" s="28"/>
      <c r="N26" s="21" t="str">
        <f t="shared" ref="N26" si="4">IF(ISNUMBER(K26),"------------","")</f>
        <v>------------</v>
      </c>
      <c r="O26" s="18" t="s">
        <v>10</v>
      </c>
      <c r="P26" s="20">
        <v>1</v>
      </c>
      <c r="Q26" s="10" t="s">
        <v>86</v>
      </c>
      <c r="R26" s="11" t="s">
        <v>13</v>
      </c>
      <c r="S26" s="20">
        <v>2</v>
      </c>
      <c r="T26" s="5" t="s">
        <v>17</v>
      </c>
      <c r="U26" s="21" t="str">
        <f>IF(ISNUMBER(X26),"------------","")</f>
        <v>------------</v>
      </c>
      <c r="V26" s="1" t="str">
        <f>_xlfn.IFNA(INDEX($A$3:$D$42,MATCH($S26,$C$3:$C$42,0),2),"")</f>
        <v>5V</v>
      </c>
      <c r="W26" s="24"/>
      <c r="X26" s="1">
        <f>_xlfn.IFNA(INDEX($A$3:$D$42,MATCH($S26,$C$3:$C$42,0),1),"")</f>
        <v>3</v>
      </c>
    </row>
    <row r="27" spans="1:25">
      <c r="A27" s="2">
        <v>25</v>
      </c>
      <c r="B27" s="3" t="s">
        <v>87</v>
      </c>
      <c r="C27" s="1">
        <f t="shared" si="3"/>
        <v>10</v>
      </c>
      <c r="D27" s="3" t="s">
        <v>44</v>
      </c>
      <c r="E27" s="1" t="str">
        <f t="shared" si="0"/>
        <v>IO_L10P_T1U_N6_QBC_AD4P_66</v>
      </c>
      <c r="F27" s="1"/>
      <c r="G27" s="1">
        <v>25</v>
      </c>
      <c r="H27" s="1" t="s">
        <v>88</v>
      </c>
      <c r="I27" s="1" t="s">
        <v>89</v>
      </c>
      <c r="J27" s="1"/>
      <c r="K27" s="1">
        <f t="shared" ref="K27:K45" si="5">_xlfn.IFNA(INDEX($A$3:$D$42,MATCH($P27,$C$3:$C$42,0),1),"")</f>
        <v>39</v>
      </c>
      <c r="L27" s="28" t="str">
        <f t="shared" ref="L27:L45" si="6">_xlfn.IFNA(INDEX($A$3:$D$42,MATCH($P27,$C$3:$C$42,0),2),"")</f>
        <v>GPIOR_65</v>
      </c>
      <c r="M27" s="28"/>
      <c r="N27" s="21" t="str">
        <f t="shared" ref="N27:N45" si="7">IF(ISNUMBER(K27),"------------","")</f>
        <v>------------</v>
      </c>
      <c r="O27" s="18" t="s">
        <v>19</v>
      </c>
      <c r="P27" s="20">
        <v>3</v>
      </c>
      <c r="Q27" s="12" t="s">
        <v>13</v>
      </c>
      <c r="R27" s="13" t="s">
        <v>13</v>
      </c>
      <c r="S27" s="20">
        <v>4</v>
      </c>
      <c r="T27" s="1" t="s">
        <v>22</v>
      </c>
      <c r="U27" s="21" t="str">
        <f t="shared" ref="U27:U45" si="8">IF(ISNUMBER(X27),"------------","")</f>
        <v/>
      </c>
      <c r="V27" s="1" t="str">
        <f t="shared" ref="V27:V45" si="9">_xlfn.IFNA(INDEX($A$3:$D$42,MATCH($S27,$C$3:$C$42,0),2),"")</f>
        <v/>
      </c>
      <c r="W27" s="24"/>
      <c r="X27" s="1" t="str">
        <f t="shared" ref="X27:X45" si="10">_xlfn.IFNA(INDEX($A$3:$D$42,MATCH($S27,$C$3:$C$42,0),1),"")</f>
        <v/>
      </c>
    </row>
    <row r="28" spans="1:25">
      <c r="A28" s="2">
        <v>26</v>
      </c>
      <c r="B28" s="3" t="s">
        <v>90</v>
      </c>
      <c r="C28" s="1">
        <f t="shared" si="3"/>
        <v>33</v>
      </c>
      <c r="D28" s="3" t="s">
        <v>91</v>
      </c>
      <c r="E28" s="1" t="str">
        <f t="shared" si="0"/>
        <v>IO_L12P_T1U_N10_GC_66</v>
      </c>
      <c r="F28" s="1"/>
      <c r="G28" s="1">
        <v>26</v>
      </c>
      <c r="H28" s="1" t="s">
        <v>16</v>
      </c>
      <c r="I28" s="1" t="s">
        <v>92</v>
      </c>
      <c r="J28" s="1"/>
      <c r="K28" s="1">
        <f t="shared" si="5"/>
        <v>19</v>
      </c>
      <c r="L28" s="29" t="str">
        <f t="shared" si="6"/>
        <v>MIPI0_TXDP2</v>
      </c>
      <c r="M28" s="29"/>
      <c r="N28" s="21" t="str">
        <f t="shared" si="7"/>
        <v>------------</v>
      </c>
      <c r="O28" s="18" t="s">
        <v>26</v>
      </c>
      <c r="P28" s="20">
        <v>5</v>
      </c>
      <c r="Q28" s="12" t="s">
        <v>13</v>
      </c>
      <c r="R28" s="13" t="s">
        <v>13</v>
      </c>
      <c r="S28" s="20">
        <v>6</v>
      </c>
      <c r="T28" s="1" t="s">
        <v>28</v>
      </c>
      <c r="U28" s="21" t="str">
        <f t="shared" si="8"/>
        <v>------------</v>
      </c>
      <c r="V28" s="26" t="str">
        <f t="shared" si="9"/>
        <v>MIPI0_TXDP1</v>
      </c>
      <c r="W28" s="24"/>
      <c r="X28" s="1">
        <f t="shared" si="10"/>
        <v>13</v>
      </c>
    </row>
    <row r="29" spans="1:25">
      <c r="A29" s="2">
        <v>27</v>
      </c>
      <c r="B29" s="3" t="s">
        <v>93</v>
      </c>
      <c r="C29" s="1">
        <f t="shared" si="3"/>
        <v>12</v>
      </c>
      <c r="D29" s="3" t="s">
        <v>48</v>
      </c>
      <c r="E29" s="1" t="str">
        <f t="shared" si="0"/>
        <v>IO_L10N_T1U_N7_QBC_AD4N_66</v>
      </c>
      <c r="F29" s="1"/>
      <c r="G29" s="1">
        <v>27</v>
      </c>
      <c r="H29" s="1" t="s">
        <v>94</v>
      </c>
      <c r="I29" s="1" t="s">
        <v>95</v>
      </c>
      <c r="J29" s="1"/>
      <c r="K29" s="1">
        <f t="shared" si="5"/>
        <v>21</v>
      </c>
      <c r="L29" s="29" t="str">
        <f t="shared" si="6"/>
        <v>MIPI0_TXDN2</v>
      </c>
      <c r="M29" s="29"/>
      <c r="N29" s="21" t="str">
        <f t="shared" si="7"/>
        <v>------------</v>
      </c>
      <c r="O29" s="18" t="s">
        <v>32</v>
      </c>
      <c r="P29" s="20">
        <v>7</v>
      </c>
      <c r="Q29" s="12" t="s">
        <v>13</v>
      </c>
      <c r="R29" s="13" t="s">
        <v>13</v>
      </c>
      <c r="S29" s="20">
        <v>8</v>
      </c>
      <c r="T29" s="1" t="s">
        <v>37</v>
      </c>
      <c r="U29" s="21" t="str">
        <f t="shared" si="8"/>
        <v>------------</v>
      </c>
      <c r="V29" s="26" t="str">
        <f t="shared" si="9"/>
        <v>MIPI0_TXDN1</v>
      </c>
      <c r="W29" s="24"/>
      <c r="X29" s="1">
        <f t="shared" si="10"/>
        <v>15</v>
      </c>
    </row>
    <row r="30" spans="1:25">
      <c r="A30" s="2">
        <v>28</v>
      </c>
      <c r="B30" s="3" t="s">
        <v>96</v>
      </c>
      <c r="C30" s="1">
        <f t="shared" si="3"/>
        <v>35</v>
      </c>
      <c r="D30" s="3" t="s">
        <v>97</v>
      </c>
      <c r="E30" s="1" t="str">
        <f t="shared" si="0"/>
        <v>IO_L12N_T1U_N11_GC_66</v>
      </c>
      <c r="F30" s="1"/>
      <c r="G30" s="1">
        <v>28</v>
      </c>
      <c r="H30" s="1" t="s">
        <v>21</v>
      </c>
      <c r="I30" s="1" t="s">
        <v>98</v>
      </c>
      <c r="J30" s="1"/>
      <c r="K30" s="1">
        <f t="shared" si="5"/>
        <v>7</v>
      </c>
      <c r="L30" s="29" t="str">
        <f t="shared" si="6"/>
        <v>MIPI0_TXDP0</v>
      </c>
      <c r="M30" s="29"/>
      <c r="N30" s="21" t="str">
        <f t="shared" si="7"/>
        <v>------------</v>
      </c>
      <c r="O30" s="18" t="s">
        <v>31</v>
      </c>
      <c r="P30" s="20">
        <v>9</v>
      </c>
      <c r="Q30" s="12" t="s">
        <v>13</v>
      </c>
      <c r="R30" s="13" t="s">
        <v>13</v>
      </c>
      <c r="S30" s="20">
        <v>10</v>
      </c>
      <c r="T30" s="1" t="s">
        <v>44</v>
      </c>
      <c r="U30" s="21" t="str">
        <f t="shared" si="8"/>
        <v>------------</v>
      </c>
      <c r="V30" s="26" t="str">
        <f t="shared" si="9"/>
        <v>MIPI0_TXDP3</v>
      </c>
      <c r="W30" s="24"/>
      <c r="X30" s="1">
        <f t="shared" si="10"/>
        <v>25</v>
      </c>
    </row>
    <row r="31" spans="1:25">
      <c r="A31" s="2">
        <v>29</v>
      </c>
      <c r="B31" s="3" t="s">
        <v>25</v>
      </c>
      <c r="C31" s="1" t="str">
        <f t="shared" si="3"/>
        <v xml:space="preserve"> </v>
      </c>
      <c r="D31" s="3" t="s">
        <v>13</v>
      </c>
      <c r="E31" s="1" t="str">
        <f t="shared" si="0"/>
        <v/>
      </c>
      <c r="F31" s="1"/>
      <c r="G31" s="1">
        <v>29</v>
      </c>
      <c r="H31" s="1" t="s">
        <v>99</v>
      </c>
      <c r="I31" s="1" t="s">
        <v>100</v>
      </c>
      <c r="J31" s="1"/>
      <c r="K31" s="1">
        <f t="shared" si="5"/>
        <v>9</v>
      </c>
      <c r="L31" s="29" t="str">
        <f t="shared" si="6"/>
        <v>MIPI0_TXDN0</v>
      </c>
      <c r="M31" s="29"/>
      <c r="N31" s="21" t="str">
        <f t="shared" si="7"/>
        <v>------------</v>
      </c>
      <c r="O31" s="18" t="s">
        <v>40</v>
      </c>
      <c r="P31" s="20">
        <v>11</v>
      </c>
      <c r="Q31" s="12" t="s">
        <v>13</v>
      </c>
      <c r="R31" s="13" t="s">
        <v>13</v>
      </c>
      <c r="S31" s="20">
        <v>12</v>
      </c>
      <c r="T31" s="1" t="s">
        <v>48</v>
      </c>
      <c r="U31" s="21" t="str">
        <f t="shared" si="8"/>
        <v>------------</v>
      </c>
      <c r="V31" s="26" t="str">
        <f t="shared" si="9"/>
        <v>MIPI0_TXDN3</v>
      </c>
      <c r="W31" s="24"/>
      <c r="X31" s="1">
        <f t="shared" si="10"/>
        <v>27</v>
      </c>
    </row>
    <row r="32" spans="1:25">
      <c r="A32" s="2">
        <v>30</v>
      </c>
      <c r="B32" s="3" t="s">
        <v>25</v>
      </c>
      <c r="C32" s="1" t="str">
        <f t="shared" si="3"/>
        <v xml:space="preserve"> </v>
      </c>
      <c r="D32" s="3" t="s">
        <v>13</v>
      </c>
      <c r="E32" s="1" t="str">
        <f t="shared" si="0"/>
        <v/>
      </c>
      <c r="F32" s="1"/>
      <c r="G32" s="1">
        <v>30</v>
      </c>
      <c r="H32" s="1" t="s">
        <v>101</v>
      </c>
      <c r="I32" s="1" t="s">
        <v>102</v>
      </c>
      <c r="J32" s="1"/>
      <c r="K32" s="1">
        <f t="shared" si="5"/>
        <v>31</v>
      </c>
      <c r="L32" s="29" t="str">
        <f t="shared" si="6"/>
        <v>MIPI0_TXDP4</v>
      </c>
      <c r="M32" s="29"/>
      <c r="N32" s="21" t="str">
        <f t="shared" si="7"/>
        <v>------------</v>
      </c>
      <c r="O32" s="18" t="s">
        <v>51</v>
      </c>
      <c r="P32" s="20">
        <v>13</v>
      </c>
      <c r="Q32" s="12" t="s">
        <v>13</v>
      </c>
      <c r="R32" s="13" t="s">
        <v>13</v>
      </c>
      <c r="S32" s="20">
        <v>14</v>
      </c>
      <c r="T32" s="1" t="s">
        <v>57</v>
      </c>
      <c r="U32" s="21" t="str">
        <f t="shared" si="8"/>
        <v/>
      </c>
      <c r="V32" s="1" t="str">
        <f t="shared" si="9"/>
        <v/>
      </c>
      <c r="W32" s="24"/>
      <c r="X32" s="1" t="str">
        <f t="shared" si="10"/>
        <v/>
      </c>
    </row>
    <row r="33" spans="1:24">
      <c r="A33" s="2">
        <v>31</v>
      </c>
      <c r="B33" s="3" t="s">
        <v>103</v>
      </c>
      <c r="C33" s="1">
        <f t="shared" si="3"/>
        <v>13</v>
      </c>
      <c r="D33" s="3" t="s">
        <v>51</v>
      </c>
      <c r="E33" s="1" t="str">
        <f t="shared" si="0"/>
        <v>IO_L3P_T0L_N4_AD15P_66</v>
      </c>
      <c r="F33" s="1"/>
      <c r="G33" s="1">
        <v>31</v>
      </c>
      <c r="H33" s="1" t="s">
        <v>104</v>
      </c>
      <c r="I33" s="1" t="s">
        <v>105</v>
      </c>
      <c r="J33" s="1"/>
      <c r="K33" s="1">
        <f t="shared" si="5"/>
        <v>33</v>
      </c>
      <c r="L33" s="29" t="str">
        <f t="shared" si="6"/>
        <v>MIPI0_TXDN4</v>
      </c>
      <c r="M33" s="29"/>
      <c r="N33" s="21" t="str">
        <f t="shared" si="7"/>
        <v>------------</v>
      </c>
      <c r="O33" s="18" t="s">
        <v>60</v>
      </c>
      <c r="P33" s="20">
        <v>15</v>
      </c>
      <c r="Q33" s="12" t="s">
        <v>13</v>
      </c>
      <c r="R33" s="13" t="s">
        <v>13</v>
      </c>
      <c r="S33" s="20">
        <v>16</v>
      </c>
      <c r="T33" s="1" t="s">
        <v>64</v>
      </c>
      <c r="U33" s="21" t="str">
        <f t="shared" si="8"/>
        <v/>
      </c>
      <c r="V33" s="1" t="str">
        <f t="shared" si="9"/>
        <v/>
      </c>
      <c r="W33" s="24"/>
      <c r="X33" s="1" t="str">
        <f t="shared" si="10"/>
        <v/>
      </c>
    </row>
    <row r="34" spans="1:24">
      <c r="A34" s="2">
        <v>32</v>
      </c>
      <c r="B34" s="3" t="s">
        <v>106</v>
      </c>
      <c r="C34" s="1">
        <f t="shared" si="3"/>
        <v>29</v>
      </c>
      <c r="D34" s="1" t="s">
        <v>99</v>
      </c>
      <c r="E34" s="1" t="str">
        <f t="shared" si="0"/>
        <v>IO_L16P_T2U_N6_QBC_AD3P_66</v>
      </c>
      <c r="F34" s="1"/>
      <c r="G34" s="1">
        <v>32</v>
      </c>
      <c r="H34" s="1" t="s">
        <v>107</v>
      </c>
      <c r="I34" s="1" t="s">
        <v>108</v>
      </c>
      <c r="J34" s="1"/>
      <c r="K34" s="1">
        <f t="shared" si="5"/>
        <v>14</v>
      </c>
      <c r="L34" s="28" t="str">
        <f t="shared" si="6"/>
        <v>MIPI1_TXDP2</v>
      </c>
      <c r="M34" s="28"/>
      <c r="N34" s="21" t="str">
        <f t="shared" si="7"/>
        <v>------------</v>
      </c>
      <c r="O34" s="18" t="s">
        <v>56</v>
      </c>
      <c r="P34" s="20">
        <v>17</v>
      </c>
      <c r="Q34" s="12" t="s">
        <v>13</v>
      </c>
      <c r="R34" s="13" t="s">
        <v>13</v>
      </c>
      <c r="S34" s="20">
        <v>18</v>
      </c>
      <c r="T34" s="1" t="s">
        <v>36</v>
      </c>
      <c r="U34" s="21" t="str">
        <f t="shared" si="8"/>
        <v>------------</v>
      </c>
      <c r="V34" s="1" t="str">
        <f t="shared" si="9"/>
        <v>MIPI1_TXDP1</v>
      </c>
      <c r="W34" s="24"/>
      <c r="X34" s="1">
        <f t="shared" si="10"/>
        <v>8</v>
      </c>
    </row>
    <row r="35" spans="1:24">
      <c r="A35" s="2">
        <v>33</v>
      </c>
      <c r="B35" s="3" t="s">
        <v>109</v>
      </c>
      <c r="C35" s="1">
        <f t="shared" si="3"/>
        <v>15</v>
      </c>
      <c r="D35" s="3" t="s">
        <v>60</v>
      </c>
      <c r="E35" s="1" t="str">
        <f t="shared" si="0"/>
        <v>IO_L3N_T0L_N5_AD15N_66</v>
      </c>
      <c r="F35" s="1"/>
      <c r="G35" s="1">
        <v>33</v>
      </c>
      <c r="H35" s="1" t="s">
        <v>91</v>
      </c>
      <c r="I35" s="1" t="s">
        <v>110</v>
      </c>
      <c r="J35" s="1"/>
      <c r="K35" s="1">
        <f t="shared" si="5"/>
        <v>16</v>
      </c>
      <c r="L35" s="28" t="str">
        <f t="shared" si="6"/>
        <v>MIPI1_TXDN2</v>
      </c>
      <c r="M35" s="28"/>
      <c r="N35" s="21" t="str">
        <f t="shared" si="7"/>
        <v>------------</v>
      </c>
      <c r="O35" s="18" t="s">
        <v>63</v>
      </c>
      <c r="P35" s="20">
        <v>19</v>
      </c>
      <c r="Q35" s="12" t="s">
        <v>13</v>
      </c>
      <c r="R35" s="13" t="s">
        <v>13</v>
      </c>
      <c r="S35" s="20">
        <v>20</v>
      </c>
      <c r="T35" s="1" t="s">
        <v>43</v>
      </c>
      <c r="U35" s="21" t="str">
        <f t="shared" si="8"/>
        <v>------------</v>
      </c>
      <c r="V35" s="1" t="str">
        <f t="shared" si="9"/>
        <v>MIPI1_TXDN1</v>
      </c>
      <c r="W35" s="24"/>
      <c r="X35" s="1">
        <f t="shared" si="10"/>
        <v>10</v>
      </c>
    </row>
    <row r="36" spans="1:24">
      <c r="A36" s="2">
        <v>34</v>
      </c>
      <c r="B36" s="3" t="s">
        <v>111</v>
      </c>
      <c r="C36" s="1">
        <f t="shared" si="3"/>
        <v>31</v>
      </c>
      <c r="D36" s="1" t="s">
        <v>104</v>
      </c>
      <c r="E36" s="1" t="str">
        <f t="shared" si="0"/>
        <v>IO_L16N_T2U_N7_QBC_AD3N_66</v>
      </c>
      <c r="F36" s="1"/>
      <c r="G36" s="1">
        <v>34</v>
      </c>
      <c r="H36" s="1" t="s">
        <v>72</v>
      </c>
      <c r="I36" s="1" t="s">
        <v>112</v>
      </c>
      <c r="J36" s="1"/>
      <c r="K36" s="1" t="str">
        <f t="shared" si="5"/>
        <v/>
      </c>
      <c r="L36" s="28" t="str">
        <f t="shared" si="6"/>
        <v/>
      </c>
      <c r="M36" s="28"/>
      <c r="N36" s="21" t="str">
        <f t="shared" si="7"/>
        <v/>
      </c>
      <c r="O36" s="18" t="s">
        <v>75</v>
      </c>
      <c r="P36" s="20">
        <v>21</v>
      </c>
      <c r="Q36" s="12" t="s">
        <v>13</v>
      </c>
      <c r="R36" s="13" t="s">
        <v>13</v>
      </c>
      <c r="S36" s="20">
        <v>22</v>
      </c>
      <c r="T36" s="1" t="s">
        <v>79</v>
      </c>
      <c r="U36" s="21" t="str">
        <f t="shared" si="8"/>
        <v/>
      </c>
      <c r="V36" s="1" t="str">
        <f t="shared" si="9"/>
        <v/>
      </c>
      <c r="W36" s="24"/>
      <c r="X36" s="1" t="str">
        <f t="shared" si="10"/>
        <v/>
      </c>
    </row>
    <row r="37" spans="1:24">
      <c r="A37" s="2">
        <v>35</v>
      </c>
      <c r="B37" s="3" t="s">
        <v>25</v>
      </c>
      <c r="C37" s="1" t="str">
        <f t="shared" si="3"/>
        <v xml:space="preserve"> </v>
      </c>
      <c r="D37" s="3" t="s">
        <v>13</v>
      </c>
      <c r="E37" s="1" t="str">
        <f t="shared" si="0"/>
        <v/>
      </c>
      <c r="F37" s="1"/>
      <c r="G37" s="1">
        <v>35</v>
      </c>
      <c r="H37" s="1" t="s">
        <v>97</v>
      </c>
      <c r="I37" s="1" t="s">
        <v>113</v>
      </c>
      <c r="J37" s="1"/>
      <c r="K37" s="1" t="str">
        <f t="shared" si="5"/>
        <v/>
      </c>
      <c r="L37" s="28" t="str">
        <f t="shared" si="6"/>
        <v/>
      </c>
      <c r="M37" s="28"/>
      <c r="N37" s="21" t="str">
        <f t="shared" si="7"/>
        <v/>
      </c>
      <c r="O37" s="18" t="s">
        <v>81</v>
      </c>
      <c r="P37" s="20">
        <v>23</v>
      </c>
      <c r="Q37" s="12" t="s">
        <v>13</v>
      </c>
      <c r="R37" s="13" t="s">
        <v>13</v>
      </c>
      <c r="S37" s="20">
        <v>24</v>
      </c>
      <c r="T37" s="1" t="s">
        <v>84</v>
      </c>
      <c r="U37" s="21" t="str">
        <f t="shared" si="8"/>
        <v/>
      </c>
      <c r="V37" s="1" t="str">
        <f t="shared" si="9"/>
        <v/>
      </c>
      <c r="W37" s="24"/>
      <c r="X37" s="1" t="str">
        <f t="shared" si="10"/>
        <v/>
      </c>
    </row>
    <row r="38" spans="1:24">
      <c r="A38" s="2">
        <v>36</v>
      </c>
      <c r="B38" s="3" t="s">
        <v>25</v>
      </c>
      <c r="C38" s="1" t="str">
        <f t="shared" si="3"/>
        <v xml:space="preserve"> </v>
      </c>
      <c r="D38" s="3" t="s">
        <v>13</v>
      </c>
      <c r="E38" s="1" t="str">
        <f t="shared" si="0"/>
        <v/>
      </c>
      <c r="F38" s="1"/>
      <c r="G38" s="1">
        <v>36</v>
      </c>
      <c r="H38" s="1" t="s">
        <v>78</v>
      </c>
      <c r="I38" s="1" t="s">
        <v>114</v>
      </c>
      <c r="J38" s="1"/>
      <c r="K38" s="1" t="str">
        <f t="shared" si="5"/>
        <v/>
      </c>
      <c r="L38" s="28" t="str">
        <f t="shared" si="6"/>
        <v/>
      </c>
      <c r="M38" s="28"/>
      <c r="N38" s="21" t="str">
        <f t="shared" si="7"/>
        <v/>
      </c>
      <c r="O38" s="18" t="s">
        <v>88</v>
      </c>
      <c r="P38" s="20">
        <v>25</v>
      </c>
      <c r="Q38" s="12" t="s">
        <v>13</v>
      </c>
      <c r="R38" s="13" t="s">
        <v>13</v>
      </c>
      <c r="S38" s="20">
        <v>26</v>
      </c>
      <c r="T38" s="1" t="s">
        <v>16</v>
      </c>
      <c r="U38" s="21" t="str">
        <f t="shared" si="8"/>
        <v>------------</v>
      </c>
      <c r="V38" s="1" t="str">
        <f t="shared" si="9"/>
        <v>MIPI1_TXDP0</v>
      </c>
      <c r="W38" s="24"/>
      <c r="X38" s="1">
        <f t="shared" si="10"/>
        <v>2</v>
      </c>
    </row>
    <row r="39" spans="1:24">
      <c r="A39" s="2">
        <v>37</v>
      </c>
      <c r="B39" s="3" t="s">
        <v>115</v>
      </c>
      <c r="C39" s="1">
        <f t="shared" si="3"/>
        <v>1</v>
      </c>
      <c r="D39" s="3" t="s">
        <v>10</v>
      </c>
      <c r="E39" s="1" t="str">
        <f t="shared" si="0"/>
        <v xml:space="preserve"> </v>
      </c>
      <c r="F39" s="1"/>
      <c r="G39" s="1">
        <v>37</v>
      </c>
      <c r="H39" s="1" t="s">
        <v>116</v>
      </c>
      <c r="I39" s="1"/>
      <c r="J39" s="1"/>
      <c r="K39" s="1" t="str">
        <f t="shared" si="5"/>
        <v/>
      </c>
      <c r="L39" s="28" t="str">
        <f t="shared" si="6"/>
        <v/>
      </c>
      <c r="M39" s="28"/>
      <c r="N39" s="21" t="str">
        <f t="shared" si="7"/>
        <v/>
      </c>
      <c r="O39" s="18" t="s">
        <v>94</v>
      </c>
      <c r="P39" s="20">
        <v>27</v>
      </c>
      <c r="Q39" s="12" t="s">
        <v>13</v>
      </c>
      <c r="R39" s="13" t="s">
        <v>13</v>
      </c>
      <c r="S39" s="20">
        <v>28</v>
      </c>
      <c r="T39" s="1" t="s">
        <v>21</v>
      </c>
      <c r="U39" s="21" t="str">
        <f t="shared" si="8"/>
        <v>------------</v>
      </c>
      <c r="V39" s="1" t="str">
        <f t="shared" si="9"/>
        <v>MIPI1_TXDN0</v>
      </c>
      <c r="W39" s="24"/>
      <c r="X39" s="1">
        <f t="shared" si="10"/>
        <v>4</v>
      </c>
    </row>
    <row r="40" spans="1:24">
      <c r="A40" s="2">
        <v>38</v>
      </c>
      <c r="B40" s="3" t="s">
        <v>117</v>
      </c>
      <c r="C40" s="1">
        <f>_xlfn.IFNA(INDEX($G$3:$J$42,MATCH($D40,$H$3:$H$42,0),1)," ")</f>
        <v>30</v>
      </c>
      <c r="D40" s="1" t="s">
        <v>101</v>
      </c>
      <c r="E40" s="1" t="str">
        <f t="shared" si="0"/>
        <v>IO_L15N_T2L_N5_AD11N_66</v>
      </c>
      <c r="F40" s="1"/>
      <c r="G40" s="1">
        <v>38</v>
      </c>
      <c r="H40" s="1" t="s">
        <v>116</v>
      </c>
      <c r="I40" s="1"/>
      <c r="J40" s="1"/>
      <c r="K40" s="1">
        <f t="shared" si="5"/>
        <v>32</v>
      </c>
      <c r="L40" s="28" t="str">
        <f t="shared" si="6"/>
        <v>GPIOL_29_CLK30P_P</v>
      </c>
      <c r="M40" s="28"/>
      <c r="N40" s="21" t="str">
        <f t="shared" si="7"/>
        <v>------------</v>
      </c>
      <c r="O40" s="18" t="s">
        <v>99</v>
      </c>
      <c r="P40" s="20">
        <v>29</v>
      </c>
      <c r="Q40" s="12" t="s">
        <v>13</v>
      </c>
      <c r="R40" s="13" t="s">
        <v>13</v>
      </c>
      <c r="S40" s="20">
        <v>30</v>
      </c>
      <c r="T40" s="1" t="s">
        <v>101</v>
      </c>
      <c r="U40" s="21" t="str">
        <f t="shared" si="8"/>
        <v>------------</v>
      </c>
      <c r="V40" s="1" t="str">
        <f t="shared" si="9"/>
        <v>QSE_GPIOT_P_14_CLK17_P</v>
      </c>
      <c r="W40" s="24"/>
      <c r="X40" s="1">
        <f t="shared" si="10"/>
        <v>38</v>
      </c>
    </row>
    <row r="41" spans="1:24">
      <c r="A41" s="2">
        <v>39</v>
      </c>
      <c r="B41" s="3" t="s">
        <v>118</v>
      </c>
      <c r="C41" s="1">
        <f>_xlfn.IFNA(INDEX($G$3:$J$42,MATCH($D41,$H$3:$H$42,0),1)," ")</f>
        <v>3</v>
      </c>
      <c r="D41" s="3" t="s">
        <v>19</v>
      </c>
      <c r="E41" s="1" t="str">
        <f t="shared" si="0"/>
        <v xml:space="preserve"> </v>
      </c>
      <c r="F41" s="1"/>
      <c r="G41" s="1">
        <v>39</v>
      </c>
      <c r="H41" s="1" t="s">
        <v>119</v>
      </c>
      <c r="I41" s="1" t="s">
        <v>120</v>
      </c>
      <c r="J41" s="1"/>
      <c r="K41" s="1">
        <f t="shared" si="5"/>
        <v>34</v>
      </c>
      <c r="L41" s="28" t="str">
        <f t="shared" si="6"/>
        <v>GPIOL_03_CLK24P_P</v>
      </c>
      <c r="M41" s="28"/>
      <c r="N41" s="21" t="str">
        <f t="shared" si="7"/>
        <v>------------</v>
      </c>
      <c r="O41" s="18" t="s">
        <v>104</v>
      </c>
      <c r="P41" s="20">
        <v>31</v>
      </c>
      <c r="Q41" s="12" t="s">
        <v>13</v>
      </c>
      <c r="R41" s="13" t="s">
        <v>13</v>
      </c>
      <c r="S41" s="20">
        <v>32</v>
      </c>
      <c r="T41" s="1" t="s">
        <v>107</v>
      </c>
      <c r="U41" s="21" t="str">
        <f t="shared" si="8"/>
        <v>------------</v>
      </c>
      <c r="V41" s="1" t="str">
        <f t="shared" si="9"/>
        <v>QSE_GPIOT_N_14_CLK17_N</v>
      </c>
      <c r="W41" s="24"/>
      <c r="X41" s="1">
        <f t="shared" si="10"/>
        <v>40</v>
      </c>
    </row>
    <row r="42" spans="1:24">
      <c r="A42" s="14">
        <v>40</v>
      </c>
      <c r="B42" s="15" t="s">
        <v>121</v>
      </c>
      <c r="C42" s="15">
        <f t="shared" si="3"/>
        <v>32</v>
      </c>
      <c r="D42" s="1" t="s">
        <v>107</v>
      </c>
      <c r="E42" s="1" t="str">
        <f t="shared" si="0"/>
        <v>IO_L15P_T2L_N4_AD11P_66</v>
      </c>
      <c r="F42" s="1"/>
      <c r="G42" s="1">
        <v>40</v>
      </c>
      <c r="H42" s="5" t="s">
        <v>9</v>
      </c>
      <c r="I42" s="1"/>
      <c r="J42" s="1"/>
      <c r="K42" s="1">
        <f t="shared" si="5"/>
        <v>26</v>
      </c>
      <c r="L42" s="28" t="str">
        <f t="shared" si="6"/>
        <v>MIPI1_TXDP4</v>
      </c>
      <c r="M42" s="28"/>
      <c r="N42" s="21" t="str">
        <f t="shared" si="7"/>
        <v>------------</v>
      </c>
      <c r="O42" s="18" t="s">
        <v>91</v>
      </c>
      <c r="P42" s="20">
        <v>33</v>
      </c>
      <c r="Q42" s="12" t="s">
        <v>13</v>
      </c>
      <c r="R42" s="13" t="s">
        <v>13</v>
      </c>
      <c r="S42" s="20">
        <v>34</v>
      </c>
      <c r="T42" s="1" t="s">
        <v>72</v>
      </c>
      <c r="U42" s="21" t="str">
        <f t="shared" si="8"/>
        <v>------------</v>
      </c>
      <c r="V42" s="1" t="str">
        <f t="shared" si="9"/>
        <v>MIPI1_TXDP3</v>
      </c>
      <c r="W42" s="24"/>
      <c r="X42" s="1">
        <f t="shared" si="10"/>
        <v>20</v>
      </c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>
        <f t="shared" si="5"/>
        <v>28</v>
      </c>
      <c r="L43" s="28" t="str">
        <f t="shared" si="6"/>
        <v>MIPI1_TXDN4</v>
      </c>
      <c r="M43" s="28"/>
      <c r="N43" s="21" t="str">
        <f t="shared" si="7"/>
        <v>------------</v>
      </c>
      <c r="O43" s="18" t="s">
        <v>97</v>
      </c>
      <c r="P43" s="20">
        <v>35</v>
      </c>
      <c r="Q43" s="12" t="s">
        <v>13</v>
      </c>
      <c r="R43" s="13" t="s">
        <v>13</v>
      </c>
      <c r="S43" s="20">
        <v>36</v>
      </c>
      <c r="T43" s="1" t="s">
        <v>78</v>
      </c>
      <c r="U43" s="21" t="str">
        <f t="shared" si="8"/>
        <v>------------</v>
      </c>
      <c r="V43" s="1" t="str">
        <f t="shared" si="9"/>
        <v>MIPI1_TXDN3</v>
      </c>
      <c r="W43" s="24"/>
      <c r="X43" s="1">
        <f t="shared" si="10"/>
        <v>22</v>
      </c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tr">
        <f t="shared" si="5"/>
        <v/>
      </c>
      <c r="L44" s="1" t="str">
        <f t="shared" si="6"/>
        <v/>
      </c>
      <c r="M44" s="24"/>
      <c r="N44" s="21" t="str">
        <f t="shared" si="7"/>
        <v/>
      </c>
      <c r="O44" s="18" t="s">
        <v>116</v>
      </c>
      <c r="P44" s="20">
        <v>37</v>
      </c>
      <c r="Q44" s="12" t="s">
        <v>13</v>
      </c>
      <c r="R44" s="13" t="s">
        <v>13</v>
      </c>
      <c r="S44" s="20">
        <v>38</v>
      </c>
      <c r="T44" s="1" t="s">
        <v>116</v>
      </c>
      <c r="U44" s="21" t="str">
        <f t="shared" si="8"/>
        <v/>
      </c>
      <c r="V44" s="1" t="str">
        <f t="shared" si="9"/>
        <v/>
      </c>
      <c r="W44" s="24"/>
      <c r="X44" s="1" t="str">
        <f t="shared" si="10"/>
        <v/>
      </c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tr">
        <f t="shared" si="5"/>
        <v/>
      </c>
      <c r="L45" s="1" t="str">
        <f t="shared" si="6"/>
        <v/>
      </c>
      <c r="M45" s="24"/>
      <c r="N45" s="21" t="str">
        <f t="shared" si="7"/>
        <v/>
      </c>
      <c r="O45" s="18" t="s">
        <v>119</v>
      </c>
      <c r="P45" s="20">
        <v>39</v>
      </c>
      <c r="Q45" s="16" t="s">
        <v>13</v>
      </c>
      <c r="R45" s="17" t="s">
        <v>13</v>
      </c>
      <c r="S45" s="20">
        <v>40</v>
      </c>
      <c r="T45" s="5" t="s">
        <v>9</v>
      </c>
      <c r="U45" s="21" t="str">
        <f t="shared" si="8"/>
        <v>------------</v>
      </c>
      <c r="V45" s="1" t="str">
        <f t="shared" si="9"/>
        <v>3V3</v>
      </c>
      <c r="W45" s="24"/>
      <c r="X45" s="1">
        <f t="shared" si="10"/>
        <v>1</v>
      </c>
    </row>
  </sheetData>
  <mergeCells count="20">
    <mergeCell ref="L39:M39"/>
    <mergeCell ref="L40:M40"/>
    <mergeCell ref="L41:M41"/>
    <mergeCell ref="L42:M42"/>
    <mergeCell ref="L43:M43"/>
    <mergeCell ref="L34:M34"/>
    <mergeCell ref="L35:M35"/>
    <mergeCell ref="L36:M36"/>
    <mergeCell ref="L37:M37"/>
    <mergeCell ref="L38:M38"/>
    <mergeCell ref="L29:M29"/>
    <mergeCell ref="L30:M30"/>
    <mergeCell ref="L31:M31"/>
    <mergeCell ref="L32:M32"/>
    <mergeCell ref="L33:M33"/>
    <mergeCell ref="A1:B1"/>
    <mergeCell ref="C1:D1"/>
    <mergeCell ref="L26:M26"/>
    <mergeCell ref="L27:M27"/>
    <mergeCell ref="L28:M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A226-8BB5-4642-B736-B5A99472329B}">
  <dimension ref="A1:O45"/>
  <sheetViews>
    <sheetView tabSelected="1" workbookViewId="0">
      <selection activeCell="J34" sqref="J34"/>
    </sheetView>
  </sheetViews>
  <sheetFormatPr defaultRowHeight="15"/>
  <sheetData>
    <row r="1" spans="1:15">
      <c r="A1" s="1"/>
      <c r="B1" s="1"/>
      <c r="C1" s="24"/>
      <c r="D1" s="21"/>
      <c r="E1" s="1"/>
      <c r="F1" s="1"/>
      <c r="G1" s="1" t="s">
        <v>7</v>
      </c>
      <c r="H1" s="1"/>
      <c r="I1" s="1"/>
      <c r="J1" s="1"/>
      <c r="M1" s="25"/>
    </row>
    <row r="2" spans="1:15">
      <c r="A2" s="1" cm="1">
        <f t="array" aca="1" ref="A2" ca="1">INDEX($A$3:$D$42,$P2,3)</f>
        <v>40</v>
      </c>
      <c r="B2" s="1" t="str" cm="1">
        <f t="array" aca="1" ref="B2" ca="1">INDEX($A$3:$D$42,$P2,4)</f>
        <v>+3.3V_SZG</v>
      </c>
      <c r="C2" s="24" cm="1">
        <f t="array" aca="1" ref="C2" ca="1">INDEX($A$3:$E$42,$P2,5)</f>
        <v>0</v>
      </c>
      <c r="D2" s="21" t="str">
        <f ca="1">IF(ISNUMBER(A2),"------------","")</f>
        <v>------------</v>
      </c>
      <c r="E2" s="18" t="str" cm="1">
        <f t="array" aca="1" ref="E2" ca="1">INDEX($A$3:$B$42,F2,2)</f>
        <v>3V3</v>
      </c>
      <c r="F2" s="20">
        <v>1</v>
      </c>
      <c r="G2" s="19" t="s">
        <v>12</v>
      </c>
      <c r="H2" s="4" t="s">
        <v>13</v>
      </c>
      <c r="I2" s="20">
        <v>2</v>
      </c>
      <c r="J2" s="1" t="str" cm="1">
        <f t="array" aca="1" ref="J2" ca="1">INDEX($A$3:$B$42,I2,2)</f>
        <v>MIPI1_TXDP0</v>
      </c>
      <c r="K2" s="21" t="str">
        <f ca="1">IF(ISNUMBER(N2),"------------","")</f>
        <v>------------</v>
      </c>
      <c r="L2" s="1" t="str" cm="1">
        <f t="array" aca="1" ref="L2" ca="1">INDEX($A$3:$D$42,$S2,4)</f>
        <v>SZG_PORTA_S21</v>
      </c>
      <c r="M2" s="24" t="str" cm="1">
        <f t="array" aca="1" ref="M2" ca="1">INDEX($A$3:$E$42,$S2,5)</f>
        <v>IO_L6P_T0U_N10_AD6P_66</v>
      </c>
      <c r="N2" s="1" cm="1">
        <f t="array" aca="1" ref="N2" ca="1">INDEX($A$3:$D$42,$S2,3)</f>
        <v>26</v>
      </c>
      <c r="O2" t="s">
        <v>14</v>
      </c>
    </row>
    <row r="3" spans="1:15">
      <c r="A3" s="1" cm="1">
        <f t="array" aca="1" ref="A3" ca="1">INDEX($A$3:$D$42,$P3,3)</f>
        <v>2</v>
      </c>
      <c r="B3" s="1" t="str" cm="1">
        <f t="array" aca="1" ref="B3" ca="1">INDEX($A$3:$D$42,$P3,4)</f>
        <v>+5V_SZG</v>
      </c>
      <c r="C3" s="24" cm="1">
        <f t="array" aca="1" ref="C3" ca="1">INDEX($A$3:$E$42,$P3,5)</f>
        <v>0</v>
      </c>
      <c r="D3" s="21" t="str">
        <f t="shared" ref="D3:D21" ca="1" si="0">IF(ISNUMBER(A3),"------------","")</f>
        <v>------------</v>
      </c>
      <c r="E3" s="18" t="str" cm="1">
        <f t="array" aca="1" ref="E3" ca="1">INDEX($A$3:$B$42,F3,2)</f>
        <v>5V</v>
      </c>
      <c r="F3" s="20">
        <v>3</v>
      </c>
      <c r="G3" s="6" t="s">
        <v>13</v>
      </c>
      <c r="H3" s="7" t="s">
        <v>13</v>
      </c>
      <c r="I3" s="20">
        <v>4</v>
      </c>
      <c r="J3" s="1" t="str" cm="1">
        <f t="array" aca="1" ref="J3" ca="1">INDEX($A$3:$B$42,I3,2)</f>
        <v>MIPI1_TXDN0</v>
      </c>
      <c r="K3" s="21" t="str">
        <f t="shared" ref="K3:K21" ca="1" si="1">IF(ISNUMBER(N3),"------------","")</f>
        <v>------------</v>
      </c>
      <c r="L3" s="1" t="str" cm="1">
        <f t="array" aca="1" ref="L3" ca="1">INDEX($A$3:$D$42,$S3,4)</f>
        <v>SZG_PORTA_S23</v>
      </c>
      <c r="M3" s="24" t="str" cm="1">
        <f t="array" aca="1" ref="M3" ca="1">INDEX($A$3:$E$42,$S3,5)</f>
        <v>IO_L6N_T0U_N11_AD6N_66</v>
      </c>
      <c r="N3" s="1" cm="1">
        <f t="array" aca="1" ref="N3" ca="1">INDEX($A$3:$D$42,$S3,3)</f>
        <v>28</v>
      </c>
    </row>
    <row r="4" spans="1:15">
      <c r="A4" s="1" t="str" cm="1">
        <f t="array" aca="1" ref="A4" ca="1">INDEX($A$3:$D$42,$P4,3)</f>
        <v xml:space="preserve"> </v>
      </c>
      <c r="B4" s="1" t="str" cm="1">
        <f t="array" aca="1" ref="B4" ca="1">INDEX($A$3:$D$42,$P4,4)</f>
        <v> </v>
      </c>
      <c r="C4" s="24" t="str" cm="1">
        <f t="array" aca="1" ref="C4" ca="1">INDEX($A$3:$E$42,$P4,5)</f>
        <v/>
      </c>
      <c r="D4" s="21" t="str">
        <f t="shared" ca="1" si="0"/>
        <v/>
      </c>
      <c r="E4" s="18" t="str" cm="1">
        <f t="array" aca="1" ref="E4" ca="1">INDEX($A$3:$B$42,F4,2)</f>
        <v>GND</v>
      </c>
      <c r="F4" s="20">
        <v>5</v>
      </c>
      <c r="G4" s="6" t="s">
        <v>13</v>
      </c>
      <c r="H4" s="7" t="s">
        <v>13</v>
      </c>
      <c r="I4" s="20">
        <v>6</v>
      </c>
      <c r="J4" s="1" t="str" cm="1">
        <f t="array" aca="1" ref="J4" ca="1">INDEX($A$3:$B$42,I4,2)</f>
        <v>GND</v>
      </c>
      <c r="K4" s="21" t="str">
        <f t="shared" ca="1" si="1"/>
        <v/>
      </c>
      <c r="L4" s="1" t="str" cm="1">
        <f t="array" aca="1" ref="L4" ca="1">INDEX($A$3:$D$42,$S4,4)</f>
        <v> </v>
      </c>
      <c r="M4" s="24" t="str" cm="1">
        <f t="array" aca="1" ref="M4" ca="1">INDEX($A$3:$E$42,$S4,5)</f>
        <v/>
      </c>
      <c r="N4" s="1" t="str" cm="1">
        <f t="array" aca="1" ref="N4" ca="1">INDEX($A$3:$D$42,$S4,3)</f>
        <v xml:space="preserve"> </v>
      </c>
    </row>
    <row r="5" spans="1:15">
      <c r="A5" s="1" cm="1">
        <f t="array" aca="1" ref="A5" ca="1">INDEX($A$3:$D$42,$P5,3)</f>
        <v>9</v>
      </c>
      <c r="B5" s="1" t="str" cm="1">
        <f t="array" aca="1" ref="B5" ca="1">INDEX($A$3:$D$42,$P5,4)</f>
        <v>SZG_PORTA_S4_D2P</v>
      </c>
      <c r="C5" s="24" t="str" cm="1">
        <f t="array" aca="1" ref="C5" ca="1">INDEX($A$3:$E$42,$P5,5)</f>
        <v>IO_L2P_T0L_N2_66</v>
      </c>
      <c r="D5" s="21" t="str">
        <f t="shared" ca="1" si="0"/>
        <v>------------</v>
      </c>
      <c r="E5" s="18" t="str" cm="1">
        <f t="array" aca="1" ref="E5" ca="1">INDEX($A$3:$B$42,F5,2)</f>
        <v>MIPI0_TXDP0</v>
      </c>
      <c r="F5" s="20">
        <v>7</v>
      </c>
      <c r="G5" s="6" t="s">
        <v>13</v>
      </c>
      <c r="H5" s="7" t="s">
        <v>13</v>
      </c>
      <c r="I5" s="20">
        <v>8</v>
      </c>
      <c r="J5" s="1" t="str" cm="1">
        <f t="array" aca="1" ref="J5" ca="1">INDEX($A$3:$B$42,I5,2)</f>
        <v>MIPI1_TXDP1</v>
      </c>
      <c r="K5" s="21" t="str">
        <f t="shared" ca="1" si="1"/>
        <v>------------</v>
      </c>
      <c r="L5" s="1" t="str" cm="1">
        <f t="array" aca="1" ref="L5" ca="1">INDEX($A$3:$D$42,$S5,4)</f>
        <v>SZG_PORTA_S13_D7P</v>
      </c>
      <c r="M5" s="24" t="str" cm="1">
        <f t="array" aca="1" ref="M5" ca="1">INDEX($A$3:$E$42,$S5,5)</f>
        <v>IO_L11P_T1U_N8_GC_66</v>
      </c>
      <c r="N5" s="1" cm="1">
        <f t="array" aca="1" ref="N5" ca="1">INDEX($A$3:$D$42,$S5,3)</f>
        <v>18</v>
      </c>
      <c r="O5" t="s">
        <v>24</v>
      </c>
    </row>
    <row r="6" spans="1:15">
      <c r="A6" s="1" cm="1">
        <f t="array" aca="1" ref="A6" ca="1">INDEX($A$3:$D$42,$P6,3)</f>
        <v>11</v>
      </c>
      <c r="B6" s="1" t="str" cm="1">
        <f t="array" aca="1" ref="B6" ca="1">INDEX($A$3:$D$42,$P6,4)</f>
        <v>SZG_PORTA_S6_D2N</v>
      </c>
      <c r="C6" s="24" t="str" cm="1">
        <f t="array" aca="1" ref="C6" ca="1">INDEX($A$3:$E$42,$P6,5)</f>
        <v>IO_L2N_T0L_N3_66</v>
      </c>
      <c r="D6" s="21" t="str">
        <f t="shared" ca="1" si="0"/>
        <v>------------</v>
      </c>
      <c r="E6" s="18" t="str" cm="1">
        <f t="array" aca="1" ref="E6" ca="1">INDEX($A$3:$B$42,F6,2)</f>
        <v>MIPI0_TXDN0</v>
      </c>
      <c r="F6" s="20">
        <v>9</v>
      </c>
      <c r="G6" s="6" t="s">
        <v>13</v>
      </c>
      <c r="H6" s="7" t="s">
        <v>13</v>
      </c>
      <c r="I6" s="20">
        <v>10</v>
      </c>
      <c r="J6" s="1" t="str" cm="1">
        <f t="array" aca="1" ref="J6" ca="1">INDEX($A$3:$B$42,I6,2)</f>
        <v>MIPI1_TXDN1</v>
      </c>
      <c r="K6" s="21" t="str">
        <f t="shared" ca="1" si="1"/>
        <v>------------</v>
      </c>
      <c r="L6" s="1" t="str" cm="1">
        <f t="array" aca="1" ref="L6" ca="1">INDEX($A$3:$D$42,$S6,4)</f>
        <v>SZG_PORTA_S15_D7N</v>
      </c>
      <c r="M6" s="24" t="str" cm="1">
        <f t="array" aca="1" ref="M6" ca="1">INDEX($A$3:$E$42,$S6,5)</f>
        <v>IO_L11N_T1U_N9_GC_66</v>
      </c>
      <c r="N6" s="1" cm="1">
        <f t="array" aca="1" ref="N6" ca="1">INDEX($A$3:$D$42,$S6,3)</f>
        <v>20</v>
      </c>
    </row>
    <row r="7" spans="1:15">
      <c r="A7" s="1" t="str" cm="1">
        <f t="array" aca="1" ref="A7" ca="1">INDEX($A$3:$D$42,$P7,3)</f>
        <v xml:space="preserve"> </v>
      </c>
      <c r="B7" s="1" t="str" cm="1">
        <f t="array" aca="1" ref="B7" ca="1">INDEX($A$3:$D$42,$P7,4)</f>
        <v> </v>
      </c>
      <c r="C7" s="24" t="str" cm="1">
        <f t="array" aca="1" ref="C7" ca="1">INDEX($A$3:$E$42,$P7,5)</f>
        <v/>
      </c>
      <c r="D7" s="21" t="str">
        <f t="shared" ca="1" si="0"/>
        <v/>
      </c>
      <c r="E7" s="18" t="str" cm="1">
        <f t="array" aca="1" ref="E7" ca="1">INDEX($A$3:$B$42,F7,2)</f>
        <v>GND</v>
      </c>
      <c r="F7" s="20">
        <v>11</v>
      </c>
      <c r="G7" s="6" t="s">
        <v>13</v>
      </c>
      <c r="H7" s="7" t="s">
        <v>13</v>
      </c>
      <c r="I7" s="20">
        <v>12</v>
      </c>
      <c r="J7" s="1" t="str" cm="1">
        <f t="array" aca="1" ref="J7" ca="1">INDEX($A$3:$B$42,I7,2)</f>
        <v>GND</v>
      </c>
      <c r="K7" s="21" t="str">
        <f t="shared" ca="1" si="1"/>
        <v/>
      </c>
      <c r="L7" s="1" t="str" cm="1">
        <f t="array" aca="1" ref="L7" ca="1">INDEX($A$3:$D$42,$S7,4)</f>
        <v> </v>
      </c>
      <c r="M7" s="24" t="str" cm="1">
        <f t="array" aca="1" ref="M7" ca="1">INDEX($A$3:$E$42,$S7,5)</f>
        <v/>
      </c>
      <c r="N7" s="1" t="str" cm="1">
        <f t="array" aca="1" ref="N7" ca="1">INDEX($A$3:$D$42,$S7,3)</f>
        <v xml:space="preserve"> </v>
      </c>
    </row>
    <row r="8" spans="1:15">
      <c r="A8" s="1" cm="1">
        <f t="array" aca="1" ref="A8" ca="1">INDEX($A$3:$D$42,$P8,3)</f>
        <v>6</v>
      </c>
      <c r="B8" s="1" t="str" cm="1">
        <f t="array" aca="1" ref="B8" ca="1">INDEX($A$3:$D$42,$P8,4)</f>
        <v>SZG_PORTA_S1_D1P</v>
      </c>
      <c r="C8" s="24" t="str" cm="1">
        <f t="array" aca="1" ref="C8" ca="1">INDEX($A$3:$E$42,$P8,5)</f>
        <v>IO_L8P_T1L_N2_AD5P_66</v>
      </c>
      <c r="D8" s="21" t="str">
        <f t="shared" ca="1" si="0"/>
        <v>------------</v>
      </c>
      <c r="E8" s="18" t="str" cm="1">
        <f t="array" aca="1" ref="E8" ca="1">INDEX($A$3:$B$42,F8,2)</f>
        <v>MIPI0_TXDP1</v>
      </c>
      <c r="F8" s="20">
        <v>13</v>
      </c>
      <c r="G8" s="6" t="s">
        <v>13</v>
      </c>
      <c r="H8" s="7" t="s">
        <v>13</v>
      </c>
      <c r="I8" s="20">
        <v>14</v>
      </c>
      <c r="J8" s="1" t="str" cm="1">
        <f t="array" aca="1" ref="J8" ca="1">INDEX($A$3:$B$42,I8,2)</f>
        <v>MIPI1_TXDP2</v>
      </c>
      <c r="K8" s="21" t="str">
        <f t="shared" ca="1" si="1"/>
        <v>------------</v>
      </c>
      <c r="L8" s="1" t="str" cm="1">
        <f t="array" aca="1" ref="L8" ca="1">INDEX($A$3:$D$42,$S8,4)</f>
        <v>SZG_PORTA_S12_D6P</v>
      </c>
      <c r="M8" s="24" t="str" cm="1">
        <f t="array" aca="1" ref="M8" ca="1">INDEX($A$3:$E$42,$S8,5)</f>
        <v>IO_L7P_T1L_N0_QBC_AD13P_66</v>
      </c>
      <c r="N8" s="1" cm="1">
        <f t="array" aca="1" ref="N8" ca="1">INDEX($A$3:$D$42,$S8,3)</f>
        <v>17</v>
      </c>
      <c r="O8" t="s">
        <v>34</v>
      </c>
    </row>
    <row r="9" spans="1:15">
      <c r="A9" s="1" cm="1">
        <f t="array" aca="1" ref="A9" ca="1">INDEX($A$3:$D$42,$P9,3)</f>
        <v>8</v>
      </c>
      <c r="B9" s="1" t="str" cm="1">
        <f t="array" aca="1" ref="B9" ca="1">INDEX($A$3:$D$42,$P9,4)</f>
        <v>SZG_PORTA_S3_D1N</v>
      </c>
      <c r="C9" s="24" t="str" cm="1">
        <f t="array" aca="1" ref="C9" ca="1">INDEX($A$3:$E$42,$P9,5)</f>
        <v>IO_L8N_T1L_N3_AD5N_66</v>
      </c>
      <c r="D9" s="21" t="str">
        <f t="shared" ca="1" si="0"/>
        <v>------------</v>
      </c>
      <c r="E9" s="18" t="str" cm="1">
        <f t="array" aca="1" ref="E9" ca="1">INDEX($A$3:$B$42,F9,2)</f>
        <v>MIPI0_TXDN1</v>
      </c>
      <c r="F9" s="20">
        <v>15</v>
      </c>
      <c r="G9" s="6" t="s">
        <v>13</v>
      </c>
      <c r="H9" s="7" t="s">
        <v>13</v>
      </c>
      <c r="I9" s="20">
        <v>16</v>
      </c>
      <c r="J9" s="1" t="str" cm="1">
        <f t="array" aca="1" ref="J9" ca="1">INDEX($A$3:$B$42,I9,2)</f>
        <v>MIPI1_TXDN2</v>
      </c>
      <c r="K9" s="21" t="str">
        <f t="shared" ca="1" si="1"/>
        <v>------------</v>
      </c>
      <c r="L9" s="1" t="str" cm="1">
        <f t="array" aca="1" ref="L9" ca="1">INDEX($A$3:$D$42,$S9,4)</f>
        <v>SZG_PORTA_S14_D6N</v>
      </c>
      <c r="M9" s="24" t="str" cm="1">
        <f t="array" aca="1" ref="M9" ca="1">INDEX($A$3:$E$42,$S9,5)</f>
        <v>IO_L7N_T1L_N1_QBC_AD13N_66</v>
      </c>
      <c r="N9" s="1" cm="1">
        <f t="array" aca="1" ref="N9" ca="1">INDEX($A$3:$D$42,$S9,3)</f>
        <v>19</v>
      </c>
    </row>
    <row r="10" spans="1:15">
      <c r="A10" s="1" t="str" cm="1">
        <f t="array" aca="1" ref="A10" ca="1">INDEX($A$3:$D$42,$P10,3)</f>
        <v xml:space="preserve"> </v>
      </c>
      <c r="B10" s="1" t="str" cm="1">
        <f t="array" aca="1" ref="B10" ca="1">INDEX($A$3:$D$42,$P10,4)</f>
        <v> </v>
      </c>
      <c r="C10" s="24" t="str" cm="1">
        <f t="array" aca="1" ref="C10" ca="1">INDEX($A$3:$E$42,$P10,5)</f>
        <v/>
      </c>
      <c r="D10" s="21" t="str">
        <f t="shared" ca="1" si="0"/>
        <v/>
      </c>
      <c r="E10" s="18" t="str" cm="1">
        <f t="array" aca="1" ref="E10" ca="1">INDEX($A$3:$B$42,F10,2)</f>
        <v>GND</v>
      </c>
      <c r="F10" s="20">
        <v>17</v>
      </c>
      <c r="G10" s="6" t="s">
        <v>13</v>
      </c>
      <c r="H10" s="7" t="s">
        <v>13</v>
      </c>
      <c r="I10" s="20">
        <v>18</v>
      </c>
      <c r="J10" s="1" t="str" cm="1">
        <f t="array" aca="1" ref="J10" ca="1">INDEX($A$3:$B$42,I10,2)</f>
        <v>GND</v>
      </c>
      <c r="K10" s="21" t="str">
        <f t="shared" ca="1" si="1"/>
        <v/>
      </c>
      <c r="L10" s="1" t="str" cm="1">
        <f t="array" aca="1" ref="L10" ca="1">INDEX($A$3:$D$42,$S10,4)</f>
        <v> </v>
      </c>
      <c r="M10" s="24" t="str" cm="1">
        <f t="array" aca="1" ref="M10" ca="1">INDEX($A$3:$E$42,$S10,5)</f>
        <v/>
      </c>
      <c r="N10" s="1" t="str" cm="1">
        <f t="array" aca="1" ref="N10" ca="1">INDEX($A$3:$D$42,$S10,3)</f>
        <v xml:space="preserve"> </v>
      </c>
    </row>
    <row r="11" spans="1:15">
      <c r="A11" s="1" cm="1">
        <f t="array" aca="1" ref="A11" ca="1">INDEX($A$3:$D$42,$P11,3)</f>
        <v>5</v>
      </c>
      <c r="B11" s="1" t="str" cm="1">
        <f t="array" aca="1" ref="B11" ca="1">INDEX($A$3:$D$42,$P11,4)</f>
        <v>SZG_PORTA_S0_D0P</v>
      </c>
      <c r="C11" s="24" t="str" cm="1">
        <f t="array" aca="1" ref="C11" ca="1">INDEX($A$3:$E$42,$P11,5)</f>
        <v>IO_L1P_T0L_N0_DBC_66</v>
      </c>
      <c r="D11" s="21" t="str">
        <f t="shared" ca="1" si="0"/>
        <v>------------</v>
      </c>
      <c r="E11" s="18" t="str" cm="1">
        <f t="array" aca="1" ref="E11" ca="1">INDEX($A$3:$B$42,F11,2)</f>
        <v>MIPI0_TXDP2</v>
      </c>
      <c r="F11" s="20">
        <v>19</v>
      </c>
      <c r="G11" s="6" t="s">
        <v>13</v>
      </c>
      <c r="H11" s="7" t="s">
        <v>13</v>
      </c>
      <c r="I11" s="20">
        <v>20</v>
      </c>
      <c r="J11" s="1" cm="1">
        <f t="array" ref="J11">INDEX($A$3:$B$42,I11,2)</f>
        <v>0</v>
      </c>
      <c r="K11" s="21" t="str">
        <f t="shared" ca="1" si="1"/>
        <v>------------</v>
      </c>
      <c r="L11" s="1" t="str" cm="1">
        <f t="array" aca="1" ref="L11" ca="1">INDEX($A$3:$D$42,$S11,4)</f>
        <v>SZG_PORTA_C2P_CLKP</v>
      </c>
      <c r="M11" s="24" t="str" cm="1">
        <f t="array" aca="1" ref="M11" ca="1">INDEX($A$3:$E$42,$S11,5)</f>
        <v>IO_L17P_T2U_N8_AD10P_66</v>
      </c>
      <c r="N11" s="1" cm="1">
        <f t="array" aca="1" ref="N11" ca="1">INDEX($A$3:$D$42,$S11,3)</f>
        <v>34</v>
      </c>
      <c r="O11" t="s">
        <v>46</v>
      </c>
    </row>
    <row r="12" spans="1:15">
      <c r="A12" s="1" cm="1">
        <f t="array" aca="1" ref="A12" ca="1">INDEX($A$3:$D$42,$P12,3)</f>
        <v>7</v>
      </c>
      <c r="B12" s="1" t="str" cm="1">
        <f t="array" aca="1" ref="B12" ca="1">INDEX($A$3:$D$42,$P12,4)</f>
        <v>SZG_PORTA_S2_D0N</v>
      </c>
      <c r="C12" s="24" t="str" cm="1">
        <f t="array" aca="1" ref="C12" ca="1">INDEX($A$3:$E$42,$P12,5)</f>
        <v>IO_L1N_T0L_N1_DBC_66</v>
      </c>
      <c r="D12" s="21" t="str">
        <f t="shared" ca="1" si="0"/>
        <v>------------</v>
      </c>
      <c r="E12" s="18" cm="1">
        <f t="array" ref="E12">INDEX($A$3:$B$42,F12,2)</f>
        <v>0</v>
      </c>
      <c r="F12" s="20">
        <v>21</v>
      </c>
      <c r="G12" s="6" t="s">
        <v>13</v>
      </c>
      <c r="H12" s="7" t="s">
        <v>13</v>
      </c>
      <c r="I12" s="20">
        <v>22</v>
      </c>
      <c r="J12" s="1" cm="1">
        <f t="array" ref="J12">INDEX($A$3:$B$42,I12,2)</f>
        <v>0</v>
      </c>
      <c r="K12" s="21" t="str">
        <f t="shared" ca="1" si="1"/>
        <v>------------</v>
      </c>
      <c r="L12" s="1" t="str" cm="1">
        <f t="array" aca="1" ref="L12" ca="1">INDEX($A$3:$D$42,$S12,4)</f>
        <v>SZG_PORTA_C2P_CLKN</v>
      </c>
      <c r="M12" s="24" t="str" cm="1">
        <f t="array" aca="1" ref="M12" ca="1">INDEX($A$3:$E$42,$S12,5)</f>
        <v>IO_L17N_T2U_N9_AD10N_66</v>
      </c>
      <c r="N12" s="1" cm="1">
        <f t="array" aca="1" ref="N12" ca="1">INDEX($A$3:$D$42,$S12,3)</f>
        <v>36</v>
      </c>
    </row>
    <row r="13" spans="1:15">
      <c r="A13" s="1" t="str" cm="1">
        <f t="array" aca="1" ref="A13" ca="1">INDEX($A$3:$D$42,$P13,3)</f>
        <v xml:space="preserve"> </v>
      </c>
      <c r="B13" s="1" t="str" cm="1">
        <f t="array" aca="1" ref="B13" ca="1">INDEX($A$3:$D$42,$P13,4)</f>
        <v> </v>
      </c>
      <c r="C13" s="24" t="str" cm="1">
        <f t="array" aca="1" ref="C13" ca="1">INDEX($A$3:$E$42,$P13,5)</f>
        <v/>
      </c>
      <c r="D13" s="21" t="str">
        <f t="shared" ca="1" si="0"/>
        <v/>
      </c>
      <c r="E13" s="18" t="str" cm="1">
        <f t="array" aca="1" ref="E13" ca="1">INDEX($A$3:$B$42,F13,2)</f>
        <v>GND</v>
      </c>
      <c r="F13" s="20">
        <v>23</v>
      </c>
      <c r="G13" s="6" t="s">
        <v>13</v>
      </c>
      <c r="H13" s="7" t="s">
        <v>13</v>
      </c>
      <c r="I13" s="20">
        <v>24</v>
      </c>
      <c r="J13" s="1" t="str" cm="1">
        <f t="array" aca="1" ref="J13" ca="1">INDEX($A$3:$B$42,I13,2)</f>
        <v>GND</v>
      </c>
      <c r="K13" s="21" t="str">
        <f t="shared" ca="1" si="1"/>
        <v/>
      </c>
      <c r="L13" s="1" t="str" cm="1">
        <f t="array" aca="1" ref="L13" ca="1">INDEX($A$3:$D$42,$S13,4)</f>
        <v> </v>
      </c>
      <c r="M13" s="24" t="str" cm="1">
        <f t="array" aca="1" ref="M13" ca="1">INDEX($A$3:$E$42,$S13,5)</f>
        <v/>
      </c>
      <c r="N13" s="1" t="str" cm="1">
        <f t="array" aca="1" ref="N13" ca="1">INDEX($A$3:$D$42,$S13,3)</f>
        <v xml:space="preserve"> </v>
      </c>
    </row>
    <row r="14" spans="1:15">
      <c r="A14" s="1" cm="1">
        <f t="array" aca="1" ref="A14" ca="1">INDEX($A$3:$D$42,$P14,3)</f>
        <v>10</v>
      </c>
      <c r="B14" s="1" t="str" cm="1">
        <f t="array" aca="1" ref="B14" ca="1">INDEX($A$3:$D$42,$P14,4)</f>
        <v>SZG_PORTA_S5_D3P</v>
      </c>
      <c r="C14" s="24" t="str" cm="1">
        <f t="array" aca="1" ref="C14" ca="1">INDEX($A$3:$E$42,$P14,5)</f>
        <v>IO_L10P_T1U_N6_QBC_AD4P_66</v>
      </c>
      <c r="D14" s="21" t="str">
        <f t="shared" ca="1" si="0"/>
        <v>------------</v>
      </c>
      <c r="E14" s="18" t="str" cm="1">
        <f t="array" aca="1" ref="E14" ca="1">INDEX($A$3:$B$42,F14,2)</f>
        <v>MIPI0_TXDP3</v>
      </c>
      <c r="F14" s="20">
        <v>25</v>
      </c>
      <c r="G14" s="6" t="s">
        <v>13</v>
      </c>
      <c r="H14" s="7" t="s">
        <v>13</v>
      </c>
      <c r="I14" s="20">
        <v>26</v>
      </c>
      <c r="J14" s="1" t="str" cm="1">
        <f t="array" aca="1" ref="J14" ca="1">INDEX($A$3:$B$42,I14,2)</f>
        <v>MIPI1_TXDP4</v>
      </c>
      <c r="K14" s="21" t="str">
        <f t="shared" ca="1" si="1"/>
        <v>------------</v>
      </c>
      <c r="L14" s="1" t="str" cm="1">
        <f t="array" aca="1" ref="L14" ca="1">INDEX($A$3:$D$42,$S14,4)</f>
        <v>SZG_PORTA_P2C_CLKP</v>
      </c>
      <c r="M14" s="24" t="str" cm="1">
        <f t="array" aca="1" ref="M14" ca="1">INDEX($A$3:$E$42,$S14,5)</f>
        <v>IO_L12P_T1U_N10_GC_66</v>
      </c>
      <c r="N14" s="1" cm="1">
        <f t="array" aca="1" ref="N14" ca="1">INDEX($A$3:$D$42,$S14,3)</f>
        <v>33</v>
      </c>
      <c r="O14" t="s">
        <v>54</v>
      </c>
    </row>
    <row r="15" spans="1:15">
      <c r="A15" s="1" cm="1">
        <f t="array" aca="1" ref="A15" ca="1">INDEX($A$3:$D$42,$P15,3)</f>
        <v>12</v>
      </c>
      <c r="B15" s="1" t="str" cm="1">
        <f t="array" aca="1" ref="B15" ca="1">INDEX($A$3:$D$42,$P15,4)</f>
        <v>SZG_PORTA_S7_D3N</v>
      </c>
      <c r="C15" s="24" t="str" cm="1">
        <f t="array" aca="1" ref="C15" ca="1">INDEX($A$3:$E$42,$P15,5)</f>
        <v>IO_L10N_T1U_N7_QBC_AD4N_66</v>
      </c>
      <c r="D15" s="21" t="str">
        <f t="shared" ca="1" si="0"/>
        <v>------------</v>
      </c>
      <c r="E15" s="18" t="str" cm="1">
        <f t="array" aca="1" ref="E15" ca="1">INDEX($A$3:$B$42,F15,2)</f>
        <v>MIPI0_TXDN3</v>
      </c>
      <c r="F15" s="20">
        <v>27</v>
      </c>
      <c r="G15" s="6" t="s">
        <v>13</v>
      </c>
      <c r="H15" s="7" t="s">
        <v>13</v>
      </c>
      <c r="I15" s="20">
        <v>28</v>
      </c>
      <c r="J15" s="1" t="str" cm="1">
        <f t="array" aca="1" ref="J15" ca="1">INDEX($A$3:$B$42,I15,2)</f>
        <v>MIPI1_TXDN4</v>
      </c>
      <c r="K15" s="21" t="str">
        <f t="shared" ca="1" si="1"/>
        <v>------------</v>
      </c>
      <c r="L15" s="1" t="str" cm="1">
        <f t="array" aca="1" ref="L15" ca="1">INDEX($A$3:$D$42,$S15,4)</f>
        <v>SZG_PORTA_P2C_CLKN</v>
      </c>
      <c r="M15" s="24" t="str" cm="1">
        <f t="array" aca="1" ref="M15" ca="1">INDEX($A$3:$E$42,$S15,5)</f>
        <v>IO_L12N_T1U_N11_GC_66</v>
      </c>
      <c r="N15" s="1" cm="1">
        <f t="array" aca="1" ref="N15" ca="1">INDEX($A$3:$D$42,$S15,3)</f>
        <v>35</v>
      </c>
    </row>
    <row r="16" spans="1:15">
      <c r="A16" s="1" t="str" cm="1">
        <f t="array" aca="1" ref="A16" ca="1">INDEX($A$3:$D$42,$P16,3)</f>
        <v xml:space="preserve"> </v>
      </c>
      <c r="B16" s="1" t="str" cm="1">
        <f t="array" aca="1" ref="B16" ca="1">INDEX($A$3:$D$42,$P16,4)</f>
        <v> </v>
      </c>
      <c r="C16" s="24" t="str" cm="1">
        <f t="array" aca="1" ref="C16" ca="1">INDEX($A$3:$E$42,$P16,5)</f>
        <v/>
      </c>
      <c r="D16" s="21" t="str">
        <f t="shared" ca="1" si="0"/>
        <v/>
      </c>
      <c r="E16" s="18" t="str" cm="1">
        <f t="array" aca="1" ref="E16" ca="1">INDEX($A$3:$B$42,F16,2)</f>
        <v>GND</v>
      </c>
      <c r="F16" s="20">
        <v>29</v>
      </c>
      <c r="G16" s="6" t="s">
        <v>13</v>
      </c>
      <c r="H16" s="7" t="s">
        <v>13</v>
      </c>
      <c r="I16" s="20">
        <v>30</v>
      </c>
      <c r="J16" s="1" t="str" cm="1">
        <f t="array" aca="1" ref="J16" ca="1">INDEX($A$3:$B$42,I16,2)</f>
        <v>GND</v>
      </c>
      <c r="K16" s="21" t="str">
        <f t="shared" ca="1" si="1"/>
        <v/>
      </c>
      <c r="L16" s="1" t="str" cm="1">
        <f t="array" aca="1" ref="L16" ca="1">INDEX($A$3:$D$42,$S16,4)</f>
        <v> </v>
      </c>
      <c r="M16" s="24" t="str" cm="1">
        <f t="array" aca="1" ref="M16" ca="1">INDEX($A$3:$E$42,$S16,5)</f>
        <v/>
      </c>
      <c r="N16" s="1" t="str" cm="1">
        <f t="array" aca="1" ref="N16" ca="1">INDEX($A$3:$D$42,$S16,3)</f>
        <v xml:space="preserve"> </v>
      </c>
    </row>
    <row r="17" spans="1:15">
      <c r="A17" s="1" cm="1">
        <f t="array" aca="1" ref="A17" ca="1">INDEX($A$3:$D$42,$P17,3)</f>
        <v>13</v>
      </c>
      <c r="B17" s="1" t="str" cm="1">
        <f t="array" aca="1" ref="B17" ca="1">INDEX($A$3:$D$42,$P17,4)</f>
        <v>SZG_PORTA_S8_D4P</v>
      </c>
      <c r="C17" s="24" t="str" cm="1">
        <f t="array" aca="1" ref="C17" ca="1">INDEX($A$3:$E$42,$P17,5)</f>
        <v>IO_L3P_T0L_N4_AD15P_66</v>
      </c>
      <c r="D17" s="21" t="str">
        <f t="shared" ca="1" si="0"/>
        <v>------------</v>
      </c>
      <c r="E17" s="18" t="str" cm="1">
        <f t="array" aca="1" ref="E17" ca="1">INDEX($A$3:$B$42,F17,2)</f>
        <v>MIPI0_TXDP4</v>
      </c>
      <c r="F17" s="20">
        <v>31</v>
      </c>
      <c r="G17" s="6" t="s">
        <v>13</v>
      </c>
      <c r="H17" s="7" t="s">
        <v>13</v>
      </c>
      <c r="I17" s="20">
        <v>32</v>
      </c>
      <c r="J17" s="1" t="str" cm="1">
        <f t="array" aca="1" ref="J17" ca="1">INDEX($A$3:$B$42,I17,2)</f>
        <v>GPIOL_29_CLK30P_P</v>
      </c>
      <c r="K17" s="21" t="str">
        <f t="shared" ca="1" si="1"/>
        <v>------------</v>
      </c>
      <c r="L17" s="1" t="str" cm="1">
        <f t="array" aca="1" ref="L17" ca="1">INDEX($A$3:$D$42,$S17,4)</f>
        <v>SZG_PORTA_S24</v>
      </c>
      <c r="M17" s="24" t="str" cm="1">
        <f t="array" aca="1" ref="M17" ca="1">INDEX($A$3:$E$42,$S17,5)</f>
        <v>IO_L16P_T2U_N6_QBC_AD3P_66</v>
      </c>
      <c r="N17" s="1" cm="1">
        <f t="array" aca="1" ref="N17" ca="1">INDEX($A$3:$D$42,$S17,3)</f>
        <v>29</v>
      </c>
      <c r="O17" t="s">
        <v>14</v>
      </c>
    </row>
    <row r="18" spans="1:15">
      <c r="A18" s="1" cm="1">
        <f t="array" aca="1" ref="A18" ca="1">INDEX($A$3:$D$42,$P18,3)</f>
        <v>15</v>
      </c>
      <c r="B18" s="1" t="str" cm="1">
        <f t="array" aca="1" ref="B18" ca="1">INDEX($A$3:$D$42,$P18,4)</f>
        <v>SZG_PORTA_S10_D4N</v>
      </c>
      <c r="C18" s="24" t="str" cm="1">
        <f t="array" aca="1" ref="C18" ca="1">INDEX($A$3:$E$42,$P18,5)</f>
        <v>IO_L3N_T0L_N5_AD15N_66</v>
      </c>
      <c r="D18" s="21" t="str">
        <f t="shared" ca="1" si="0"/>
        <v>------------</v>
      </c>
      <c r="E18" s="18" t="str" cm="1">
        <f t="array" aca="1" ref="E18" ca="1">INDEX($A$3:$B$42,F18,2)</f>
        <v>MIPI0_TXDN4</v>
      </c>
      <c r="F18" s="20">
        <v>33</v>
      </c>
      <c r="G18" s="6" t="s">
        <v>13</v>
      </c>
      <c r="H18" s="7" t="s">
        <v>13</v>
      </c>
      <c r="I18" s="20">
        <v>34</v>
      </c>
      <c r="J18" s="1" t="str" cm="1">
        <f t="array" aca="1" ref="J18" ca="1">INDEX($A$3:$B$42,I18,2)</f>
        <v>GPIOL_03_CLK24P_P</v>
      </c>
      <c r="K18" s="21" t="str">
        <f t="shared" ca="1" si="1"/>
        <v>------------</v>
      </c>
      <c r="L18" s="1" t="str" cm="1">
        <f t="array" aca="1" ref="L18" ca="1">INDEX($A$3:$D$42,$S18,4)</f>
        <v>SZG_PORTA_S26</v>
      </c>
      <c r="M18" s="24" t="str" cm="1">
        <f t="array" aca="1" ref="M18" ca="1">INDEX($A$3:$E$42,$S18,5)</f>
        <v>IO_L16N_T2U_N7_QBC_AD3N_66</v>
      </c>
      <c r="N18" s="1" cm="1">
        <f t="array" aca="1" ref="N18" ca="1">INDEX($A$3:$D$42,$S18,3)</f>
        <v>31</v>
      </c>
    </row>
    <row r="19" spans="1:15">
      <c r="A19" s="1" t="str" cm="1">
        <f t="array" aca="1" ref="A19" ca="1">INDEX($A$3:$D$42,$P19,3)</f>
        <v xml:space="preserve"> </v>
      </c>
      <c r="B19" s="1" t="str" cm="1">
        <f t="array" aca="1" ref="B19" ca="1">INDEX($A$3:$D$42,$P19,4)</f>
        <v> </v>
      </c>
      <c r="C19" s="24" t="str" cm="1">
        <f t="array" aca="1" ref="C19" ca="1">INDEX($A$3:$E$42,$P19,5)</f>
        <v/>
      </c>
      <c r="D19" s="21" t="str">
        <f t="shared" ca="1" si="0"/>
        <v/>
      </c>
      <c r="E19" s="18" t="str" cm="1">
        <f t="array" aca="1" ref="E19" ca="1">INDEX($A$3:$B$42,F19,2)</f>
        <v>GND</v>
      </c>
      <c r="F19" s="20">
        <v>35</v>
      </c>
      <c r="G19" s="6" t="s">
        <v>13</v>
      </c>
      <c r="H19" s="7" t="s">
        <v>13</v>
      </c>
      <c r="I19" s="20">
        <v>36</v>
      </c>
      <c r="J19" s="1" t="str" cm="1">
        <f t="array" aca="1" ref="J19" ca="1">INDEX($A$3:$B$42,I19,2)</f>
        <v>GND</v>
      </c>
      <c r="K19" s="21" t="str">
        <f t="shared" ca="1" si="1"/>
        <v/>
      </c>
      <c r="L19" s="1" t="str" cm="1">
        <f t="array" aca="1" ref="L19" ca="1">INDEX($A$3:$D$42,$S19,4)</f>
        <v> </v>
      </c>
      <c r="M19" s="24" t="str" cm="1">
        <f t="array" aca="1" ref="M19" ca="1">INDEX($A$3:$E$42,$S19,5)</f>
        <v/>
      </c>
      <c r="N19" s="1" t="str" cm="1">
        <f t="array" aca="1" ref="N19" ca="1">INDEX($A$3:$D$42,$S19,3)</f>
        <v xml:space="preserve"> </v>
      </c>
    </row>
    <row r="20" spans="1:15">
      <c r="A20" s="1" cm="1">
        <f t="array" aca="1" ref="A20" ca="1">INDEX($A$3:$D$42,$P20,3)</f>
        <v>1</v>
      </c>
      <c r="B20" s="1" t="str" cm="1">
        <f t="array" aca="1" ref="B20" ca="1">INDEX($A$3:$D$42,$P20,4)</f>
        <v>FX3_SCL_3V3</v>
      </c>
      <c r="C20" s="24" t="str" cm="1">
        <f t="array" aca="1" ref="C20" ca="1">INDEX($A$3:$E$42,$P20,5)</f>
        <v xml:space="preserve"> </v>
      </c>
      <c r="D20" s="21" t="str">
        <f t="shared" ca="1" si="0"/>
        <v>------------</v>
      </c>
      <c r="E20" s="18" t="str" cm="1">
        <f t="array" aca="1" ref="E20" ca="1">INDEX($A$3:$B$42,F20,2)</f>
        <v>GPIOR_66</v>
      </c>
      <c r="F20" s="20">
        <v>37</v>
      </c>
      <c r="G20" s="6" t="s">
        <v>13</v>
      </c>
      <c r="H20" s="7" t="s">
        <v>13</v>
      </c>
      <c r="I20" s="20">
        <v>38</v>
      </c>
      <c r="J20" s="1" t="str" cm="1">
        <f t="array" aca="1" ref="J20" ca="1">INDEX($A$3:$B$42,I20,2)</f>
        <v>QSE_GPIOT_P_14_CLK17_P</v>
      </c>
      <c r="K20" s="21" t="str">
        <f t="shared" ca="1" si="1"/>
        <v>------------</v>
      </c>
      <c r="L20" s="1" t="str" cm="1">
        <f t="array" aca="1" ref="L20" ca="1">INDEX($A$3:$D$42,$S20,4)</f>
        <v>SZG_PORTA_S25</v>
      </c>
      <c r="M20" s="24" t="str" cm="1">
        <f t="array" aca="1" ref="M20" ca="1">INDEX($A$3:$E$42,$S20,5)</f>
        <v>IO_L15N_T2L_N5_AD11N_66</v>
      </c>
      <c r="N20" s="1" cm="1">
        <f t="array" aca="1" ref="N20" ca="1">INDEX($A$3:$D$42,$S20,3)</f>
        <v>30</v>
      </c>
      <c r="O20" t="s">
        <v>14</v>
      </c>
    </row>
    <row r="21" spans="1:15">
      <c r="A21" s="1" cm="1">
        <f t="array" aca="1" ref="A21" ca="1">INDEX($A$3:$D$42,$P21,3)</f>
        <v>3</v>
      </c>
      <c r="B21" s="1" t="str" cm="1">
        <f t="array" aca="1" ref="B21" ca="1">INDEX($A$3:$D$42,$P21,4)</f>
        <v>FX3_SDA_3V3</v>
      </c>
      <c r="C21" s="24" t="str" cm="1">
        <f t="array" aca="1" ref="C21" ca="1">INDEX($A$3:$E$42,$P21,5)</f>
        <v xml:space="preserve"> </v>
      </c>
      <c r="D21" s="21" t="str">
        <f t="shared" ca="1" si="0"/>
        <v>------------</v>
      </c>
      <c r="E21" s="18" t="str" cm="1">
        <f t="array" aca="1" ref="E21" ca="1">INDEX($A$3:$B$42,F21,2)</f>
        <v>GPIOR_65</v>
      </c>
      <c r="F21" s="20">
        <v>39</v>
      </c>
      <c r="G21" s="8" t="s">
        <v>13</v>
      </c>
      <c r="H21" s="9" t="s">
        <v>13</v>
      </c>
      <c r="I21" s="20">
        <v>40</v>
      </c>
      <c r="J21" s="1" t="str" cm="1">
        <f t="array" aca="1" ref="J21" ca="1">INDEX($A$3:$B$42,I21,2)</f>
        <v>QSE_GPIOT_N_14_CLK17_N</v>
      </c>
      <c r="K21" s="21" t="str">
        <f t="shared" ca="1" si="1"/>
        <v>------------</v>
      </c>
      <c r="L21" s="1" t="str" cm="1">
        <f t="array" aca="1" ref="L21" ca="1">INDEX($A$3:$D$42,$S21,4)</f>
        <v>SZG_PORTA_S27</v>
      </c>
      <c r="M21" s="24" t="str" cm="1">
        <f t="array" aca="1" ref="M21" ca="1">INDEX($A$3:$E$42,$S21,5)</f>
        <v>IO_L15P_T2L_N4_AD11P_66</v>
      </c>
      <c r="N21" s="1" cm="1">
        <f t="array" aca="1" ref="N21" ca="1">INDEX($A$3:$D$42,$S21,3)</f>
        <v>32</v>
      </c>
    </row>
    <row r="22" spans="1:15">
      <c r="A22" s="1"/>
      <c r="B22" s="1"/>
      <c r="C22" s="24"/>
      <c r="D22" s="21"/>
      <c r="E22" s="1"/>
      <c r="F22" s="1"/>
      <c r="G22" s="1"/>
      <c r="H22" s="1"/>
      <c r="I22" s="1"/>
      <c r="J22" s="1"/>
      <c r="M22" s="25"/>
    </row>
    <row r="23" spans="1:15">
      <c r="A23" s="1"/>
      <c r="B23" s="1"/>
      <c r="C23" s="24"/>
      <c r="D23" s="21"/>
      <c r="E23" s="1"/>
      <c r="F23" s="1"/>
      <c r="G23" s="1"/>
      <c r="H23" s="1"/>
      <c r="I23" s="1"/>
      <c r="J23" s="1"/>
      <c r="M23" s="25"/>
    </row>
    <row r="24" spans="1:15">
      <c r="A24" s="1"/>
      <c r="B24" s="1"/>
      <c r="C24" s="24"/>
      <c r="D24" s="21"/>
      <c r="E24" s="1"/>
      <c r="F24" s="1"/>
      <c r="G24" s="1" t="s">
        <v>83</v>
      </c>
      <c r="H24" s="1"/>
      <c r="I24" s="1"/>
      <c r="J24" s="1"/>
      <c r="M24" s="25"/>
    </row>
    <row r="25" spans="1:15">
      <c r="A25" s="1">
        <f ca="1">_xlfn.IFNA(INDEX($A$3:$D$42,MATCH($P25,$C$3:$C$42,0),1),"")</f>
        <v>37</v>
      </c>
      <c r="B25" s="28" t="str">
        <f ca="1">_xlfn.IFNA(INDEX($A$3:$D$42,MATCH($P25,$C$3:$C$42,0),2),"")</f>
        <v>GPIOR_66</v>
      </c>
      <c r="C25" s="28"/>
      <c r="D25" s="21" t="str">
        <f t="shared" ref="D25:D44" ca="1" si="2">IF(ISNUMBER(A25),"------------","")</f>
        <v>------------</v>
      </c>
      <c r="E25" s="18" t="s">
        <v>10</v>
      </c>
      <c r="F25" s="20">
        <v>1</v>
      </c>
      <c r="G25" s="10" t="s">
        <v>86</v>
      </c>
      <c r="H25" s="11" t="s">
        <v>13</v>
      </c>
      <c r="I25" s="20">
        <v>2</v>
      </c>
      <c r="J25" s="5" t="s">
        <v>17</v>
      </c>
      <c r="K25" s="21" t="str">
        <f ca="1">IF(ISNUMBER(N25),"------------","")</f>
        <v>------------</v>
      </c>
      <c r="L25" s="1" t="str">
        <f ca="1">_xlfn.IFNA(INDEX($A$3:$D$42,MATCH($S25,$C$3:$C$42,0),2),"")</f>
        <v>5V</v>
      </c>
      <c r="M25" s="24"/>
      <c r="N25" s="1">
        <f ca="1">_xlfn.IFNA(INDEX($A$3:$D$42,MATCH($S25,$C$3:$C$42,0),1),"")</f>
        <v>3</v>
      </c>
    </row>
    <row r="26" spans="1:15">
      <c r="A26" s="1">
        <f t="shared" ref="A26:A44" ca="1" si="3">_xlfn.IFNA(INDEX($A$3:$D$42,MATCH($P26,$C$3:$C$42,0),1),"")</f>
        <v>39</v>
      </c>
      <c r="B26" s="28" t="str">
        <f t="shared" ref="B26:B44" ca="1" si="4">_xlfn.IFNA(INDEX($A$3:$D$42,MATCH($P26,$C$3:$C$42,0),2),"")</f>
        <v>GPIOR_65</v>
      </c>
      <c r="C26" s="28"/>
      <c r="D26" s="21" t="str">
        <f t="shared" ca="1" si="2"/>
        <v>------------</v>
      </c>
      <c r="E26" s="18" t="s">
        <v>19</v>
      </c>
      <c r="F26" s="20">
        <v>3</v>
      </c>
      <c r="G26" s="12" t="s">
        <v>13</v>
      </c>
      <c r="H26" s="13" t="s">
        <v>13</v>
      </c>
      <c r="I26" s="20">
        <v>4</v>
      </c>
      <c r="J26" s="1" t="s">
        <v>22</v>
      </c>
      <c r="K26" s="21" t="str">
        <f t="shared" ref="K26:K44" ca="1" si="5">IF(ISNUMBER(N26),"------------","")</f>
        <v/>
      </c>
      <c r="L26" s="1" t="str">
        <f t="shared" ref="L26:L44" ca="1" si="6">_xlfn.IFNA(INDEX($A$3:$D$42,MATCH($S26,$C$3:$C$42,0),2),"")</f>
        <v/>
      </c>
      <c r="M26" s="24"/>
      <c r="N26" s="1" t="str">
        <f t="shared" ref="N26:N44" ca="1" si="7">_xlfn.IFNA(INDEX($A$3:$D$42,MATCH($S26,$C$3:$C$42,0),1),"")</f>
        <v/>
      </c>
    </row>
    <row r="27" spans="1:15">
      <c r="A27" s="1" t="s">
        <v>25</v>
      </c>
      <c r="B27" s="29" t="str">
        <f t="shared" ca="1" si="4"/>
        <v>MIPI0_TXDP2</v>
      </c>
      <c r="C27" s="29"/>
      <c r="D27" s="21" t="str">
        <f t="shared" si="2"/>
        <v/>
      </c>
      <c r="E27" s="18" t="s">
        <v>26</v>
      </c>
      <c r="F27" s="20">
        <v>5</v>
      </c>
      <c r="G27" s="12" t="s">
        <v>13</v>
      </c>
      <c r="H27" s="13" t="s">
        <v>13</v>
      </c>
      <c r="I27" s="20">
        <v>6</v>
      </c>
      <c r="J27" s="1" t="s">
        <v>28</v>
      </c>
      <c r="K27" s="21" t="str">
        <f t="shared" ca="1" si="5"/>
        <v>------------</v>
      </c>
      <c r="L27" s="26" t="str">
        <f t="shared" ca="1" si="6"/>
        <v>MIPI0_TXDP1</v>
      </c>
      <c r="M27" s="24"/>
      <c r="N27" s="1">
        <f t="shared" ca="1" si="7"/>
        <v>13</v>
      </c>
    </row>
    <row r="28" spans="1:15">
      <c r="A28" s="1">
        <f t="shared" ca="1" si="3"/>
        <v>21</v>
      </c>
      <c r="B28" s="29" t="str">
        <f t="shared" ca="1" si="4"/>
        <v>MIPI0_TXDN2</v>
      </c>
      <c r="C28" s="29"/>
      <c r="D28" s="21" t="str">
        <f t="shared" ca="1" si="2"/>
        <v>------------</v>
      </c>
      <c r="E28" s="18" t="s">
        <v>32</v>
      </c>
      <c r="F28" s="20">
        <v>7</v>
      </c>
      <c r="G28" s="12" t="s">
        <v>13</v>
      </c>
      <c r="H28" s="13" t="s">
        <v>13</v>
      </c>
      <c r="I28" s="20">
        <v>8</v>
      </c>
      <c r="J28" s="1" t="s">
        <v>37</v>
      </c>
      <c r="K28" s="21" t="str">
        <f t="shared" ca="1" si="5"/>
        <v>------------</v>
      </c>
      <c r="L28" s="26" t="str">
        <f t="shared" ca="1" si="6"/>
        <v>MIPI0_TXDN1</v>
      </c>
      <c r="M28" s="24"/>
      <c r="N28" s="1">
        <f t="shared" ca="1" si="7"/>
        <v>15</v>
      </c>
    </row>
    <row r="29" spans="1:15">
      <c r="A29" s="1">
        <f t="shared" ca="1" si="3"/>
        <v>7</v>
      </c>
      <c r="B29" s="29" t="str">
        <f t="shared" ca="1" si="4"/>
        <v>MIPI0_TXDP0</v>
      </c>
      <c r="C29" s="29"/>
      <c r="D29" s="21" t="str">
        <f t="shared" ca="1" si="2"/>
        <v>------------</v>
      </c>
      <c r="E29" s="18" t="s">
        <v>31</v>
      </c>
      <c r="F29" s="20">
        <v>9</v>
      </c>
      <c r="G29" s="12" t="s">
        <v>13</v>
      </c>
      <c r="H29" s="13" t="s">
        <v>13</v>
      </c>
      <c r="I29" s="20">
        <v>10</v>
      </c>
      <c r="J29" s="1" t="s">
        <v>44</v>
      </c>
      <c r="K29" s="21" t="str">
        <f t="shared" ca="1" si="5"/>
        <v>------------</v>
      </c>
      <c r="L29" s="26" t="str">
        <f t="shared" ca="1" si="6"/>
        <v>MIPI0_TXDP3</v>
      </c>
      <c r="M29" s="24"/>
      <c r="N29" s="1">
        <f t="shared" ca="1" si="7"/>
        <v>25</v>
      </c>
    </row>
    <row r="30" spans="1:15">
      <c r="A30" s="1" t="s">
        <v>25</v>
      </c>
      <c r="B30" s="29" t="str">
        <f t="shared" ca="1" si="4"/>
        <v>MIPI0_TXDN0</v>
      </c>
      <c r="C30" s="29"/>
      <c r="D30" s="21" t="str">
        <f t="shared" si="2"/>
        <v/>
      </c>
      <c r="E30" s="18" t="s">
        <v>40</v>
      </c>
      <c r="F30" s="20">
        <v>11</v>
      </c>
      <c r="G30" s="12" t="s">
        <v>13</v>
      </c>
      <c r="H30" s="13" t="s">
        <v>13</v>
      </c>
      <c r="I30" s="20">
        <v>12</v>
      </c>
      <c r="J30" s="1" t="s">
        <v>48</v>
      </c>
      <c r="K30" s="21" t="str">
        <f t="shared" ca="1" si="5"/>
        <v>------------</v>
      </c>
      <c r="L30" s="26" t="str">
        <f t="shared" ca="1" si="6"/>
        <v>MIPI0_TXDN3</v>
      </c>
      <c r="M30" s="24"/>
      <c r="N30" s="1">
        <f t="shared" ca="1" si="7"/>
        <v>27</v>
      </c>
    </row>
    <row r="31" spans="1:15">
      <c r="A31" s="1">
        <f t="shared" ca="1" si="3"/>
        <v>31</v>
      </c>
      <c r="B31" s="29" t="str">
        <f t="shared" ca="1" si="4"/>
        <v>MIPI0_TXDP4</v>
      </c>
      <c r="C31" s="29"/>
      <c r="D31" s="21" t="str">
        <f t="shared" ca="1" si="2"/>
        <v>------------</v>
      </c>
      <c r="E31" s="18" t="s">
        <v>51</v>
      </c>
      <c r="F31" s="20">
        <v>13</v>
      </c>
      <c r="G31" s="12" t="s">
        <v>13</v>
      </c>
      <c r="H31" s="13" t="s">
        <v>13</v>
      </c>
      <c r="I31" s="20">
        <v>14</v>
      </c>
      <c r="J31" s="1" t="s">
        <v>57</v>
      </c>
      <c r="K31" s="21" t="str">
        <f t="shared" ca="1" si="5"/>
        <v/>
      </c>
      <c r="L31" s="1" t="str">
        <f t="shared" ca="1" si="6"/>
        <v/>
      </c>
      <c r="M31" s="24"/>
      <c r="N31" s="1" t="str">
        <f t="shared" ca="1" si="7"/>
        <v/>
      </c>
    </row>
    <row r="32" spans="1:15">
      <c r="A32" s="1">
        <f t="shared" ca="1" si="3"/>
        <v>33</v>
      </c>
      <c r="B32" s="29" t="str">
        <f t="shared" ca="1" si="4"/>
        <v>MIPI0_TXDN4</v>
      </c>
      <c r="C32" s="29"/>
      <c r="D32" s="21" t="str">
        <f t="shared" ca="1" si="2"/>
        <v>------------</v>
      </c>
      <c r="E32" s="18" t="s">
        <v>60</v>
      </c>
      <c r="F32" s="20">
        <v>15</v>
      </c>
      <c r="G32" s="12" t="s">
        <v>13</v>
      </c>
      <c r="H32" s="13" t="s">
        <v>13</v>
      </c>
      <c r="I32" s="20">
        <v>16</v>
      </c>
      <c r="J32" s="1" t="s">
        <v>64</v>
      </c>
      <c r="K32" s="21" t="str">
        <f t="shared" ca="1" si="5"/>
        <v/>
      </c>
      <c r="L32" s="1" t="str">
        <f t="shared" ca="1" si="6"/>
        <v/>
      </c>
      <c r="M32" s="24"/>
      <c r="N32" s="1" t="str">
        <f t="shared" ca="1" si="7"/>
        <v/>
      </c>
    </row>
    <row r="33" spans="1:14">
      <c r="A33" s="1" t="s">
        <v>25</v>
      </c>
      <c r="B33" s="28" t="str">
        <f t="shared" ca="1" si="4"/>
        <v>MIPI1_TXDP2</v>
      </c>
      <c r="C33" s="28"/>
      <c r="D33" s="21" t="str">
        <f t="shared" si="2"/>
        <v/>
      </c>
      <c r="E33" s="18" t="s">
        <v>56</v>
      </c>
      <c r="F33" s="20">
        <v>17</v>
      </c>
      <c r="G33" s="12" t="s">
        <v>13</v>
      </c>
      <c r="H33" s="13" t="s">
        <v>13</v>
      </c>
      <c r="I33" s="20">
        <v>18</v>
      </c>
      <c r="J33" s="1" t="s">
        <v>36</v>
      </c>
      <c r="K33" s="21" t="str">
        <f t="shared" ca="1" si="5"/>
        <v>------------</v>
      </c>
      <c r="L33" s="1" t="str">
        <f t="shared" ca="1" si="6"/>
        <v>MIPI1_TXDP1</v>
      </c>
      <c r="M33" s="24"/>
      <c r="N33" s="1">
        <f t="shared" ca="1" si="7"/>
        <v>8</v>
      </c>
    </row>
    <row r="34" spans="1:14">
      <c r="A34" s="1">
        <f t="shared" ca="1" si="3"/>
        <v>16</v>
      </c>
      <c r="B34" s="28" t="str">
        <f t="shared" ca="1" si="4"/>
        <v>MIPI1_TXDN2</v>
      </c>
      <c r="C34" s="28"/>
      <c r="D34" s="21" t="str">
        <f t="shared" ca="1" si="2"/>
        <v>------------</v>
      </c>
      <c r="E34" s="18" t="s">
        <v>63</v>
      </c>
      <c r="F34" s="20">
        <v>19</v>
      </c>
      <c r="G34" s="12" t="s">
        <v>13</v>
      </c>
      <c r="H34" s="13" t="s">
        <v>13</v>
      </c>
      <c r="I34" s="20">
        <v>20</v>
      </c>
      <c r="J34" s="27" t="s">
        <v>43</v>
      </c>
      <c r="K34" s="21" t="str">
        <f t="shared" ca="1" si="5"/>
        <v>------------</v>
      </c>
      <c r="L34" s="1" t="str">
        <f t="shared" ca="1" si="6"/>
        <v>MIPI1_TXDN1</v>
      </c>
      <c r="M34" s="24"/>
      <c r="N34" s="1">
        <f t="shared" ca="1" si="7"/>
        <v>10</v>
      </c>
    </row>
    <row r="35" spans="1:14">
      <c r="A35" s="1" t="str">
        <f t="shared" ca="1" si="3"/>
        <v/>
      </c>
      <c r="B35" s="28" t="str">
        <f t="shared" ca="1" si="4"/>
        <v/>
      </c>
      <c r="C35" s="28"/>
      <c r="D35" s="21" t="str">
        <f t="shared" ca="1" si="2"/>
        <v/>
      </c>
      <c r="E35" s="18" t="s">
        <v>75</v>
      </c>
      <c r="F35" s="20">
        <v>21</v>
      </c>
      <c r="G35" s="12" t="s">
        <v>13</v>
      </c>
      <c r="H35" s="13" t="s">
        <v>13</v>
      </c>
      <c r="I35" s="20">
        <v>22</v>
      </c>
      <c r="J35" s="1" t="s">
        <v>79</v>
      </c>
      <c r="K35" s="21" t="str">
        <f t="shared" ca="1" si="5"/>
        <v/>
      </c>
      <c r="L35" s="1" t="str">
        <f t="shared" ca="1" si="6"/>
        <v/>
      </c>
      <c r="M35" s="24"/>
      <c r="N35" s="1" t="str">
        <f t="shared" ca="1" si="7"/>
        <v/>
      </c>
    </row>
    <row r="36" spans="1:14">
      <c r="A36" s="1" t="s">
        <v>25</v>
      </c>
      <c r="B36" s="28" t="str">
        <f t="shared" ca="1" si="4"/>
        <v/>
      </c>
      <c r="C36" s="28"/>
      <c r="D36" s="21" t="str">
        <f t="shared" si="2"/>
        <v/>
      </c>
      <c r="E36" s="18" t="s">
        <v>81</v>
      </c>
      <c r="F36" s="20">
        <v>23</v>
      </c>
      <c r="G36" s="12" t="s">
        <v>13</v>
      </c>
      <c r="H36" s="13" t="s">
        <v>13</v>
      </c>
      <c r="I36" s="20">
        <v>24</v>
      </c>
      <c r="J36" s="1" t="s">
        <v>84</v>
      </c>
      <c r="K36" s="21" t="str">
        <f t="shared" ca="1" si="5"/>
        <v/>
      </c>
      <c r="L36" s="1" t="str">
        <f t="shared" ca="1" si="6"/>
        <v/>
      </c>
      <c r="M36" s="24"/>
      <c r="N36" s="1" t="str">
        <f t="shared" ca="1" si="7"/>
        <v/>
      </c>
    </row>
    <row r="37" spans="1:14">
      <c r="A37" s="1" t="str">
        <f t="shared" ca="1" si="3"/>
        <v/>
      </c>
      <c r="B37" s="28" t="str">
        <f t="shared" ca="1" si="4"/>
        <v/>
      </c>
      <c r="C37" s="28"/>
      <c r="D37" s="21" t="str">
        <f t="shared" ca="1" si="2"/>
        <v/>
      </c>
      <c r="E37" s="18" t="s">
        <v>88</v>
      </c>
      <c r="F37" s="20">
        <v>25</v>
      </c>
      <c r="G37" s="12" t="s">
        <v>13</v>
      </c>
      <c r="H37" s="13" t="s">
        <v>13</v>
      </c>
      <c r="I37" s="20">
        <v>26</v>
      </c>
      <c r="J37" s="1" t="s">
        <v>16</v>
      </c>
      <c r="K37" s="21" t="str">
        <f t="shared" ca="1" si="5"/>
        <v>------------</v>
      </c>
      <c r="L37" s="1" t="str">
        <f t="shared" ca="1" si="6"/>
        <v>MIPI1_TXDP0</v>
      </c>
      <c r="M37" s="24"/>
      <c r="N37" s="1">
        <f t="shared" ca="1" si="7"/>
        <v>2</v>
      </c>
    </row>
    <row r="38" spans="1:14">
      <c r="A38" s="1" t="str">
        <f t="shared" ca="1" si="3"/>
        <v/>
      </c>
      <c r="B38" s="28" t="str">
        <f t="shared" ca="1" si="4"/>
        <v/>
      </c>
      <c r="C38" s="28"/>
      <c r="D38" s="21" t="str">
        <f t="shared" ca="1" si="2"/>
        <v/>
      </c>
      <c r="E38" s="18" t="s">
        <v>94</v>
      </c>
      <c r="F38" s="20">
        <v>27</v>
      </c>
      <c r="G38" s="12" t="s">
        <v>13</v>
      </c>
      <c r="H38" s="13" t="s">
        <v>13</v>
      </c>
      <c r="I38" s="20">
        <v>28</v>
      </c>
      <c r="J38" s="1" t="s">
        <v>21</v>
      </c>
      <c r="K38" s="21" t="str">
        <f t="shared" ca="1" si="5"/>
        <v>------------</v>
      </c>
      <c r="L38" s="1" t="str">
        <f t="shared" ca="1" si="6"/>
        <v>MIPI1_TXDN0</v>
      </c>
      <c r="M38" s="24"/>
      <c r="N38" s="1">
        <f t="shared" ca="1" si="7"/>
        <v>4</v>
      </c>
    </row>
    <row r="39" spans="1:14">
      <c r="A39" s="1" t="s">
        <v>25</v>
      </c>
      <c r="B39" s="28" t="str">
        <f t="shared" ca="1" si="4"/>
        <v>GPIOL_29_CLK30P_P</v>
      </c>
      <c r="C39" s="28"/>
      <c r="D39" s="21" t="str">
        <f t="shared" si="2"/>
        <v/>
      </c>
      <c r="E39" s="18" t="s">
        <v>99</v>
      </c>
      <c r="F39" s="20">
        <v>29</v>
      </c>
      <c r="G39" s="12" t="s">
        <v>13</v>
      </c>
      <c r="H39" s="13" t="s">
        <v>13</v>
      </c>
      <c r="I39" s="20">
        <v>30</v>
      </c>
      <c r="J39" s="1" t="s">
        <v>101</v>
      </c>
      <c r="K39" s="21" t="str">
        <f t="shared" ca="1" si="5"/>
        <v>------------</v>
      </c>
      <c r="L39" s="1" t="str">
        <f t="shared" ca="1" si="6"/>
        <v>QSE_GPIOT_P_14_CLK17_P</v>
      </c>
      <c r="M39" s="24"/>
      <c r="N39" s="1">
        <f t="shared" ca="1" si="7"/>
        <v>38</v>
      </c>
    </row>
    <row r="40" spans="1:14">
      <c r="A40" s="1">
        <f t="shared" ca="1" si="3"/>
        <v>34</v>
      </c>
      <c r="B40" s="28" t="str">
        <f t="shared" ca="1" si="4"/>
        <v>GPIOL_03_CLK24P_P</v>
      </c>
      <c r="C40" s="28"/>
      <c r="D40" s="21" t="str">
        <f t="shared" ca="1" si="2"/>
        <v>------------</v>
      </c>
      <c r="E40" s="18" t="s">
        <v>104</v>
      </c>
      <c r="F40" s="20">
        <v>31</v>
      </c>
      <c r="G40" s="12" t="s">
        <v>13</v>
      </c>
      <c r="H40" s="13" t="s">
        <v>13</v>
      </c>
      <c r="I40" s="20">
        <v>32</v>
      </c>
      <c r="J40" s="1" t="s">
        <v>107</v>
      </c>
      <c r="K40" s="21" t="str">
        <f t="shared" ca="1" si="5"/>
        <v>------------</v>
      </c>
      <c r="L40" s="1" t="str">
        <f t="shared" ca="1" si="6"/>
        <v>QSE_GPIOT_N_14_CLK17_N</v>
      </c>
      <c r="M40" s="24"/>
      <c r="N40" s="1">
        <f t="shared" ca="1" si="7"/>
        <v>40</v>
      </c>
    </row>
    <row r="41" spans="1:14">
      <c r="A41" s="1">
        <f t="shared" ca="1" si="3"/>
        <v>26</v>
      </c>
      <c r="B41" s="28" t="str">
        <f t="shared" ca="1" si="4"/>
        <v>MIPI1_TXDP4</v>
      </c>
      <c r="C41" s="28"/>
      <c r="D41" s="21" t="str">
        <f t="shared" ca="1" si="2"/>
        <v>------------</v>
      </c>
      <c r="E41" s="18" t="s">
        <v>91</v>
      </c>
      <c r="F41" s="20">
        <v>33</v>
      </c>
      <c r="G41" s="12" t="s">
        <v>13</v>
      </c>
      <c r="H41" s="13" t="s">
        <v>13</v>
      </c>
      <c r="I41" s="20">
        <v>34</v>
      </c>
      <c r="J41" s="1" t="s">
        <v>72</v>
      </c>
      <c r="K41" s="21" t="str">
        <f t="shared" ca="1" si="5"/>
        <v>------------</v>
      </c>
      <c r="L41" s="1" t="str">
        <f t="shared" ca="1" si="6"/>
        <v>MIPI1_TXDP3</v>
      </c>
      <c r="M41" s="24"/>
      <c r="N41" s="1">
        <f t="shared" ca="1" si="7"/>
        <v>20</v>
      </c>
    </row>
    <row r="42" spans="1:14">
      <c r="A42" s="1" t="s">
        <v>25</v>
      </c>
      <c r="B42" s="28" t="str">
        <f t="shared" ca="1" si="4"/>
        <v>MIPI1_TXDN4</v>
      </c>
      <c r="C42" s="28"/>
      <c r="D42" s="21" t="str">
        <f t="shared" si="2"/>
        <v/>
      </c>
      <c r="E42" s="18" t="s">
        <v>97</v>
      </c>
      <c r="F42" s="20">
        <v>35</v>
      </c>
      <c r="G42" s="12" t="s">
        <v>13</v>
      </c>
      <c r="H42" s="13" t="s">
        <v>13</v>
      </c>
      <c r="I42" s="20">
        <v>36</v>
      </c>
      <c r="J42" s="1" t="s">
        <v>78</v>
      </c>
      <c r="K42" s="21" t="str">
        <f t="shared" ca="1" si="5"/>
        <v>------------</v>
      </c>
      <c r="L42" s="1" t="str">
        <f t="shared" ca="1" si="6"/>
        <v>MIPI1_TXDN3</v>
      </c>
      <c r="M42" s="24"/>
      <c r="N42" s="1">
        <f t="shared" ca="1" si="7"/>
        <v>22</v>
      </c>
    </row>
    <row r="43" spans="1:14">
      <c r="A43" s="1" t="str">
        <f t="shared" ca="1" si="3"/>
        <v/>
      </c>
      <c r="B43" s="1" t="str">
        <f t="shared" ca="1" si="4"/>
        <v/>
      </c>
      <c r="C43" s="24"/>
      <c r="D43" s="21" t="str">
        <f t="shared" ca="1" si="2"/>
        <v/>
      </c>
      <c r="E43" s="18" t="s">
        <v>116</v>
      </c>
      <c r="F43" s="20">
        <v>37</v>
      </c>
      <c r="G43" s="12" t="s">
        <v>13</v>
      </c>
      <c r="H43" s="13" t="s">
        <v>13</v>
      </c>
      <c r="I43" s="20">
        <v>38</v>
      </c>
      <c r="J43" s="1" t="s">
        <v>116</v>
      </c>
      <c r="K43" s="21" t="str">
        <f t="shared" ca="1" si="5"/>
        <v/>
      </c>
      <c r="L43" s="1" t="str">
        <f t="shared" ca="1" si="6"/>
        <v/>
      </c>
      <c r="M43" s="24"/>
      <c r="N43" s="1" t="str">
        <f t="shared" ca="1" si="7"/>
        <v/>
      </c>
    </row>
    <row r="44" spans="1:14">
      <c r="A44" s="1" t="str">
        <f t="shared" ca="1" si="3"/>
        <v/>
      </c>
      <c r="B44" s="1" t="str">
        <f t="shared" ca="1" si="4"/>
        <v/>
      </c>
      <c r="C44" s="24"/>
      <c r="D44" s="21" t="str">
        <f t="shared" ca="1" si="2"/>
        <v/>
      </c>
      <c r="E44" s="18" t="s">
        <v>119</v>
      </c>
      <c r="F44" s="20">
        <v>39</v>
      </c>
      <c r="G44" s="16" t="s">
        <v>13</v>
      </c>
      <c r="H44" s="17" t="s">
        <v>13</v>
      </c>
      <c r="I44" s="20">
        <v>40</v>
      </c>
      <c r="J44" s="5" t="s">
        <v>9</v>
      </c>
      <c r="K44" s="21" t="str">
        <f t="shared" ca="1" si="5"/>
        <v>------------</v>
      </c>
      <c r="L44" s="1" t="str">
        <f t="shared" ca="1" si="6"/>
        <v>3V3</v>
      </c>
      <c r="M44" s="24"/>
      <c r="N44" s="1">
        <f t="shared" ca="1" si="7"/>
        <v>1</v>
      </c>
    </row>
    <row r="45" spans="1:14">
      <c r="C45" s="25"/>
      <c r="D45" s="22"/>
      <c r="M45" s="25"/>
    </row>
  </sheetData>
  <mergeCells count="18">
    <mergeCell ref="B30:C30"/>
    <mergeCell ref="B25:C25"/>
    <mergeCell ref="B26:C26"/>
    <mergeCell ref="B27:C27"/>
    <mergeCell ref="B28:C28"/>
    <mergeCell ref="B29:C29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2023-11-23T15:22:21Z</dcterms:created>
  <dcterms:modified xsi:type="dcterms:W3CDTF">2024-02-06T06:42:50Z</dcterms:modified>
  <cp:category/>
  <cp:contentStatus/>
</cp:coreProperties>
</file>