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iQDAD\Desktop\Data Analysis\Github\Portfolio\Ecxel\"/>
    </mc:Choice>
  </mc:AlternateContent>
  <xr:revisionPtr revIDLastSave="0" documentId="13_ncr:1_{258F1D2C-33E7-4F84-841C-ACFCF7074E2A}" xr6:coauthVersionLast="47" xr6:coauthVersionMax="47" xr10:uidLastSave="{00000000-0000-0000-0000-000000000000}"/>
  <bookViews>
    <workbookView xWindow="-108" yWindow="-108" windowWidth="23256" windowHeight="12456" tabRatio="681" xr2:uid="{00000000-000D-0000-FFFF-FFFF00000000}"/>
  </bookViews>
  <sheets>
    <sheet name="Summary P&amp;L" sheetId="3" r:id="rId1"/>
    <sheet name="Acquisition Model" sheetId="1" r:id="rId2"/>
    <sheet name="Customer Cohort Model" sheetId="2" r:id="rId3"/>
    <sheet name="Sheet2" sheetId="5" r:id="rId4"/>
  </sheet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G54" i="3" l="1"/>
  <c r="D2" i="5" a="1"/>
  <c r="D2" i="5" s="1"/>
  <c r="I6" i="2"/>
  <c r="H6" i="2"/>
  <c r="G6" i="2"/>
  <c r="B6" i="2"/>
  <c r="Y2" i="5" a="1"/>
  <c r="Y2" i="5" s="1"/>
  <c r="Y25" i="5"/>
  <c r="Y41" i="5"/>
  <c r="X2" i="5" a="1"/>
  <c r="X2" i="5" s="1"/>
  <c r="X24" i="5"/>
  <c r="X32" i="5"/>
  <c r="X47" i="5"/>
  <c r="W2" i="5" a="1"/>
  <c r="W2" i="5" s="1"/>
  <c r="V2" i="5" a="1"/>
  <c r="V2" i="5" s="1"/>
  <c r="V17" i="5"/>
  <c r="V32" i="5"/>
  <c r="V33" i="5"/>
  <c r="V49" i="5"/>
  <c r="U2" i="5" a="1"/>
  <c r="U2" i="5" s="1"/>
  <c r="T2" i="5" a="1"/>
  <c r="T4" i="5" s="1"/>
  <c r="AK50" i="3"/>
  <c r="R2" i="5" a="1"/>
  <c r="R2" i="5" s="1"/>
  <c r="Q2" i="5" a="1"/>
  <c r="Q33" i="5" s="1"/>
  <c r="P2" i="5" a="1"/>
  <c r="P2" i="5" s="1"/>
  <c r="O2" i="5" a="1"/>
  <c r="O2" i="5" s="1"/>
  <c r="O8" i="5"/>
  <c r="O9" i="5"/>
  <c r="O16" i="5"/>
  <c r="O17" i="5"/>
  <c r="O24" i="5"/>
  <c r="O33" i="5"/>
  <c r="O40" i="5"/>
  <c r="O41" i="5"/>
  <c r="O48" i="5"/>
  <c r="O49" i="5"/>
  <c r="N2" i="5" a="1"/>
  <c r="N4" i="5" s="1"/>
  <c r="M2" i="5" a="1"/>
  <c r="M4" i="5" s="1"/>
  <c r="M3" i="5"/>
  <c r="M10" i="5"/>
  <c r="M11" i="5"/>
  <c r="M18" i="5"/>
  <c r="M19" i="5"/>
  <c r="M26" i="5"/>
  <c r="M27" i="5"/>
  <c r="M35" i="5"/>
  <c r="M42" i="5"/>
  <c r="M43" i="5"/>
  <c r="L2" i="5" a="1"/>
  <c r="L2" i="5" s="1"/>
  <c r="C2" i="5" a="1"/>
  <c r="C3" i="5" s="1"/>
  <c r="D33" i="5" l="1"/>
  <c r="D48" i="5"/>
  <c r="D32" i="5"/>
  <c r="D46" i="5"/>
  <c r="D38" i="5"/>
  <c r="D30" i="5"/>
  <c r="D22" i="5"/>
  <c r="D14" i="5"/>
  <c r="D6" i="5"/>
  <c r="D41" i="5"/>
  <c r="D17" i="5"/>
  <c r="D16" i="5"/>
  <c r="D13" i="5"/>
  <c r="D5" i="5"/>
  <c r="D9" i="5"/>
  <c r="D24" i="5"/>
  <c r="D31" i="5"/>
  <c r="D7" i="5"/>
  <c r="D45" i="5"/>
  <c r="D21" i="5"/>
  <c r="D36" i="5"/>
  <c r="D12" i="5"/>
  <c r="D43" i="5"/>
  <c r="D35" i="5"/>
  <c r="D27" i="5"/>
  <c r="D19" i="5"/>
  <c r="D11" i="5"/>
  <c r="D3" i="5"/>
  <c r="D49" i="5"/>
  <c r="D25" i="5"/>
  <c r="D40" i="5"/>
  <c r="D8" i="5"/>
  <c r="D47" i="5"/>
  <c r="D39" i="5"/>
  <c r="D23" i="5"/>
  <c r="D15" i="5"/>
  <c r="D37" i="5"/>
  <c r="D29" i="5"/>
  <c r="D44" i="5"/>
  <c r="D28" i="5"/>
  <c r="D20" i="5"/>
  <c r="D4" i="5"/>
  <c r="D42" i="5"/>
  <c r="D34" i="5"/>
  <c r="D26" i="5"/>
  <c r="D18" i="5"/>
  <c r="D10" i="5"/>
  <c r="C44" i="5"/>
  <c r="C25" i="5"/>
  <c r="C2" i="5"/>
  <c r="N49" i="5"/>
  <c r="N33" i="5"/>
  <c r="N17" i="5"/>
  <c r="C42" i="5"/>
  <c r="C20" i="5"/>
  <c r="N32" i="5"/>
  <c r="P32" i="5"/>
  <c r="C18" i="5"/>
  <c r="N43" i="5"/>
  <c r="C34" i="5"/>
  <c r="N41" i="5"/>
  <c r="N9" i="5"/>
  <c r="P15" i="5"/>
  <c r="N8" i="5"/>
  <c r="P39" i="5"/>
  <c r="P25" i="5"/>
  <c r="P14" i="5"/>
  <c r="C28" i="5"/>
  <c r="C9" i="5"/>
  <c r="M34" i="5"/>
  <c r="M2" i="5"/>
  <c r="N35" i="5"/>
  <c r="N19" i="5"/>
  <c r="N3" i="5"/>
  <c r="O32" i="5"/>
  <c r="P49" i="5"/>
  <c r="P38" i="5"/>
  <c r="P24" i="5"/>
  <c r="P13" i="5"/>
  <c r="R49" i="5"/>
  <c r="T43" i="5"/>
  <c r="T11" i="5"/>
  <c r="V41" i="5"/>
  <c r="V9" i="5"/>
  <c r="X40" i="5"/>
  <c r="X17" i="5"/>
  <c r="Y48" i="5"/>
  <c r="Y32" i="5"/>
  <c r="Y16" i="5"/>
  <c r="C33" i="5"/>
  <c r="C49" i="5"/>
  <c r="C26" i="5"/>
  <c r="C4" i="5"/>
  <c r="N34" i="5"/>
  <c r="N18" i="5"/>
  <c r="N2" i="5"/>
  <c r="O25" i="5"/>
  <c r="P48" i="5"/>
  <c r="P37" i="5"/>
  <c r="P23" i="5"/>
  <c r="P9" i="5"/>
  <c r="R41" i="5"/>
  <c r="T42" i="5"/>
  <c r="T10" i="5"/>
  <c r="V40" i="5"/>
  <c r="V8" i="5"/>
  <c r="X39" i="5"/>
  <c r="X16" i="5"/>
  <c r="Y47" i="5"/>
  <c r="Y31" i="5"/>
  <c r="Y9" i="5"/>
  <c r="P47" i="5"/>
  <c r="P33" i="5"/>
  <c r="P22" i="5"/>
  <c r="P8" i="5"/>
  <c r="R33" i="5"/>
  <c r="T35" i="5"/>
  <c r="T3" i="5"/>
  <c r="X33" i="5"/>
  <c r="X15" i="5"/>
  <c r="Y45" i="5"/>
  <c r="Y29" i="5"/>
  <c r="Y8" i="5"/>
  <c r="X9" i="5"/>
  <c r="V25" i="5"/>
  <c r="X49" i="5"/>
  <c r="X31" i="5"/>
  <c r="X8" i="5"/>
  <c r="Y40" i="5"/>
  <c r="Y24" i="5"/>
  <c r="N48" i="5"/>
  <c r="N16" i="5"/>
  <c r="P46" i="5"/>
  <c r="P21" i="5"/>
  <c r="P7" i="5"/>
  <c r="R25" i="5"/>
  <c r="T34" i="5"/>
  <c r="T2" i="5"/>
  <c r="C41" i="5"/>
  <c r="N11" i="5"/>
  <c r="P45" i="5"/>
  <c r="P31" i="5"/>
  <c r="P17" i="5"/>
  <c r="P6" i="5"/>
  <c r="R17" i="5"/>
  <c r="T27" i="5"/>
  <c r="C36" i="5"/>
  <c r="C17" i="5"/>
  <c r="N42" i="5"/>
  <c r="N26" i="5"/>
  <c r="N10" i="5"/>
  <c r="P41" i="5"/>
  <c r="P30" i="5"/>
  <c r="P16" i="5"/>
  <c r="P5" i="5"/>
  <c r="R9" i="5"/>
  <c r="T26" i="5"/>
  <c r="V24" i="5"/>
  <c r="X48" i="5"/>
  <c r="X25" i="5"/>
  <c r="X7" i="5"/>
  <c r="Y39" i="5"/>
  <c r="Y23" i="5"/>
  <c r="T19" i="5"/>
  <c r="Y37" i="5"/>
  <c r="Y21" i="5"/>
  <c r="N27" i="5"/>
  <c r="C12" i="5"/>
  <c r="N25" i="5"/>
  <c r="P40" i="5"/>
  <c r="P29" i="5"/>
  <c r="C10" i="5"/>
  <c r="N40" i="5"/>
  <c r="N24" i="5"/>
  <c r="T18" i="5"/>
  <c r="V48" i="5"/>
  <c r="V16" i="5"/>
  <c r="X41" i="5"/>
  <c r="X23" i="5"/>
  <c r="Y49" i="5"/>
  <c r="Y33" i="5"/>
  <c r="Y17" i="5"/>
  <c r="Y15" i="5"/>
  <c r="Y7" i="5"/>
  <c r="Y46" i="5"/>
  <c r="Y38" i="5"/>
  <c r="Y30" i="5"/>
  <c r="Y22" i="5"/>
  <c r="Y14" i="5"/>
  <c r="Y6" i="5"/>
  <c r="Y13" i="5"/>
  <c r="Y5" i="5"/>
  <c r="Y44" i="5"/>
  <c r="Y36" i="5"/>
  <c r="Y28" i="5"/>
  <c r="Y20" i="5"/>
  <c r="Y12" i="5"/>
  <c r="Y4" i="5"/>
  <c r="Y43" i="5"/>
  <c r="Y35" i="5"/>
  <c r="Y27" i="5"/>
  <c r="Y19" i="5"/>
  <c r="Y11" i="5"/>
  <c r="Y3" i="5"/>
  <c r="Y42" i="5"/>
  <c r="Y34" i="5"/>
  <c r="Y26" i="5"/>
  <c r="Y18" i="5"/>
  <c r="Y10" i="5"/>
  <c r="X46" i="5"/>
  <c r="X38" i="5"/>
  <c r="X30" i="5"/>
  <c r="X22" i="5"/>
  <c r="X14" i="5"/>
  <c r="X6" i="5"/>
  <c r="X45" i="5"/>
  <c r="X37" i="5"/>
  <c r="X29" i="5"/>
  <c r="X21" i="5"/>
  <c r="X13" i="5"/>
  <c r="X5" i="5"/>
  <c r="X44" i="5"/>
  <c r="X36" i="5"/>
  <c r="X28" i="5"/>
  <c r="X20" i="5"/>
  <c r="X12" i="5"/>
  <c r="X4" i="5"/>
  <c r="X43" i="5"/>
  <c r="X35" i="5"/>
  <c r="X27" i="5"/>
  <c r="X19" i="5"/>
  <c r="X11" i="5"/>
  <c r="X3" i="5"/>
  <c r="X42" i="5"/>
  <c r="X34" i="5"/>
  <c r="X26" i="5"/>
  <c r="X18" i="5"/>
  <c r="X10" i="5"/>
  <c r="W48" i="5"/>
  <c r="W40" i="5"/>
  <c r="W32" i="5"/>
  <c r="W24" i="5"/>
  <c r="W16" i="5"/>
  <c r="W8" i="5"/>
  <c r="W9" i="5"/>
  <c r="W47" i="5"/>
  <c r="W39" i="5"/>
  <c r="W31" i="5"/>
  <c r="W23" i="5"/>
  <c r="W15" i="5"/>
  <c r="W7" i="5"/>
  <c r="W25" i="5"/>
  <c r="W46" i="5"/>
  <c r="W38" i="5"/>
  <c r="W30" i="5"/>
  <c r="W22" i="5"/>
  <c r="W14" i="5"/>
  <c r="W6" i="5"/>
  <c r="W17" i="5"/>
  <c r="W45" i="5"/>
  <c r="W37" i="5"/>
  <c r="W29" i="5"/>
  <c r="W21" i="5"/>
  <c r="W13" i="5"/>
  <c r="W5" i="5"/>
  <c r="W49" i="5"/>
  <c r="W41" i="5"/>
  <c r="W44" i="5"/>
  <c r="W36" i="5"/>
  <c r="W28" i="5"/>
  <c r="W20" i="5"/>
  <c r="W12" i="5"/>
  <c r="W4" i="5"/>
  <c r="W33" i="5"/>
  <c r="W43" i="5"/>
  <c r="W35" i="5"/>
  <c r="W27" i="5"/>
  <c r="W19" i="5"/>
  <c r="W11" i="5"/>
  <c r="W3" i="5"/>
  <c r="W42" i="5"/>
  <c r="W34" i="5"/>
  <c r="W26" i="5"/>
  <c r="W18" i="5"/>
  <c r="W10" i="5"/>
  <c r="V47" i="5"/>
  <c r="V39" i="5"/>
  <c r="V31" i="5"/>
  <c r="V23" i="5"/>
  <c r="V15" i="5"/>
  <c r="V7" i="5"/>
  <c r="V46" i="5"/>
  <c r="V38" i="5"/>
  <c r="V30" i="5"/>
  <c r="V22" i="5"/>
  <c r="V14" i="5"/>
  <c r="V6" i="5"/>
  <c r="V45" i="5"/>
  <c r="V37" i="5"/>
  <c r="V29" i="5"/>
  <c r="V21" i="5"/>
  <c r="V13" i="5"/>
  <c r="V5" i="5"/>
  <c r="V44" i="5"/>
  <c r="V36" i="5"/>
  <c r="V28" i="5"/>
  <c r="V20" i="5"/>
  <c r="V12" i="5"/>
  <c r="V4" i="5"/>
  <c r="V43" i="5"/>
  <c r="V35" i="5"/>
  <c r="V27" i="5"/>
  <c r="V19" i="5"/>
  <c r="V11" i="5"/>
  <c r="V3" i="5"/>
  <c r="V42" i="5"/>
  <c r="V34" i="5"/>
  <c r="V26" i="5"/>
  <c r="V18" i="5"/>
  <c r="V10" i="5"/>
  <c r="U49" i="5"/>
  <c r="U41" i="5"/>
  <c r="U33" i="5"/>
  <c r="U25" i="5"/>
  <c r="U9" i="5"/>
  <c r="U48" i="5"/>
  <c r="U40" i="5"/>
  <c r="U32" i="5"/>
  <c r="U24" i="5"/>
  <c r="U8" i="5"/>
  <c r="U47" i="5"/>
  <c r="U39" i="5"/>
  <c r="U31" i="5"/>
  <c r="U23" i="5"/>
  <c r="U15" i="5"/>
  <c r="U7" i="5"/>
  <c r="U17" i="5"/>
  <c r="U16" i="5"/>
  <c r="U46" i="5"/>
  <c r="U38" i="5"/>
  <c r="U30" i="5"/>
  <c r="U22" i="5"/>
  <c r="U14" i="5"/>
  <c r="U6" i="5"/>
  <c r="U12" i="5"/>
  <c r="U45" i="5"/>
  <c r="U37" i="5"/>
  <c r="U29" i="5"/>
  <c r="U21" i="5"/>
  <c r="U13" i="5"/>
  <c r="U5" i="5"/>
  <c r="U44" i="5"/>
  <c r="U36" i="5"/>
  <c r="U28" i="5"/>
  <c r="U20" i="5"/>
  <c r="U4" i="5"/>
  <c r="U43" i="5"/>
  <c r="U35" i="5"/>
  <c r="U27" i="5"/>
  <c r="U19" i="5"/>
  <c r="U11" i="5"/>
  <c r="U3" i="5"/>
  <c r="U42" i="5"/>
  <c r="U34" i="5"/>
  <c r="U26" i="5"/>
  <c r="U18" i="5"/>
  <c r="U10" i="5"/>
  <c r="T49" i="5"/>
  <c r="T41" i="5"/>
  <c r="T33" i="5"/>
  <c r="T25" i="5"/>
  <c r="T17" i="5"/>
  <c r="T9" i="5"/>
  <c r="T48" i="5"/>
  <c r="T40" i="5"/>
  <c r="T32" i="5"/>
  <c r="T24" i="5"/>
  <c r="T16" i="5"/>
  <c r="T8" i="5"/>
  <c r="T47" i="5"/>
  <c r="T39" i="5"/>
  <c r="T31" i="5"/>
  <c r="T23" i="5"/>
  <c r="T15" i="5"/>
  <c r="T7" i="5"/>
  <c r="T46" i="5"/>
  <c r="T38" i="5"/>
  <c r="T30" i="5"/>
  <c r="T22" i="5"/>
  <c r="T14" i="5"/>
  <c r="T45" i="5"/>
  <c r="T37" i="5"/>
  <c r="T29" i="5"/>
  <c r="T21" i="5"/>
  <c r="T13" i="5"/>
  <c r="T5" i="5"/>
  <c r="T6" i="5"/>
  <c r="T44" i="5"/>
  <c r="T36" i="5"/>
  <c r="T28" i="5"/>
  <c r="T20" i="5"/>
  <c r="T12" i="5"/>
  <c r="R48" i="5"/>
  <c r="R40" i="5"/>
  <c r="R32" i="5"/>
  <c r="R24" i="5"/>
  <c r="R16" i="5"/>
  <c r="R8" i="5"/>
  <c r="R47" i="5"/>
  <c r="R39" i="5"/>
  <c r="R31" i="5"/>
  <c r="R23" i="5"/>
  <c r="R15" i="5"/>
  <c r="R7" i="5"/>
  <c r="R46" i="5"/>
  <c r="R38" i="5"/>
  <c r="R30" i="5"/>
  <c r="R22" i="5"/>
  <c r="R14" i="5"/>
  <c r="R6" i="5"/>
  <c r="R45" i="5"/>
  <c r="R37" i="5"/>
  <c r="R29" i="5"/>
  <c r="R21" i="5"/>
  <c r="R13" i="5"/>
  <c r="R5" i="5"/>
  <c r="R44" i="5"/>
  <c r="R36" i="5"/>
  <c r="R28" i="5"/>
  <c r="R20" i="5"/>
  <c r="R12" i="5"/>
  <c r="R4" i="5"/>
  <c r="R43" i="5"/>
  <c r="R35" i="5"/>
  <c r="R27" i="5"/>
  <c r="R19" i="5"/>
  <c r="R11" i="5"/>
  <c r="R3" i="5"/>
  <c r="R42" i="5"/>
  <c r="R34" i="5"/>
  <c r="R26" i="5"/>
  <c r="R18" i="5"/>
  <c r="R10" i="5"/>
  <c r="Q10" i="5"/>
  <c r="Q17" i="5"/>
  <c r="Q48" i="5"/>
  <c r="Q40" i="5"/>
  <c r="Q32" i="5"/>
  <c r="Q24" i="5"/>
  <c r="Q16" i="5"/>
  <c r="Q8" i="5"/>
  <c r="Q47" i="5"/>
  <c r="Q39" i="5"/>
  <c r="Q31" i="5"/>
  <c r="Q23" i="5"/>
  <c r="Q15" i="5"/>
  <c r="Q7" i="5"/>
  <c r="Q18" i="5"/>
  <c r="Q41" i="5"/>
  <c r="Q9" i="5"/>
  <c r="Q14" i="5"/>
  <c r="Q45" i="5"/>
  <c r="Q37" i="5"/>
  <c r="Q29" i="5"/>
  <c r="Q21" i="5"/>
  <c r="Q13" i="5"/>
  <c r="Q5" i="5"/>
  <c r="Q26" i="5"/>
  <c r="Q49" i="5"/>
  <c r="Q25" i="5"/>
  <c r="Q46" i="5"/>
  <c r="Q38" i="5"/>
  <c r="Q30" i="5"/>
  <c r="Q22" i="5"/>
  <c r="Q6" i="5"/>
  <c r="Q44" i="5"/>
  <c r="Q36" i="5"/>
  <c r="Q28" i="5"/>
  <c r="Q20" i="5"/>
  <c r="Q12" i="5"/>
  <c r="Q4" i="5"/>
  <c r="Q43" i="5"/>
  <c r="Q35" i="5"/>
  <c r="Q27" i="5"/>
  <c r="Q19" i="5"/>
  <c r="Q11" i="5"/>
  <c r="Q3" i="5"/>
  <c r="Q42" i="5"/>
  <c r="Q34" i="5"/>
  <c r="Q2" i="5"/>
  <c r="P44" i="5"/>
  <c r="P36" i="5"/>
  <c r="P28" i="5"/>
  <c r="P20" i="5"/>
  <c r="P12" i="5"/>
  <c r="P4" i="5"/>
  <c r="P43" i="5"/>
  <c r="P35" i="5"/>
  <c r="P27" i="5"/>
  <c r="P19" i="5"/>
  <c r="P11" i="5"/>
  <c r="P3" i="5"/>
  <c r="P42" i="5"/>
  <c r="P34" i="5"/>
  <c r="P26" i="5"/>
  <c r="P18" i="5"/>
  <c r="P10" i="5"/>
  <c r="O47" i="5"/>
  <c r="O39" i="5"/>
  <c r="O31" i="5"/>
  <c r="O23" i="5"/>
  <c r="O15" i="5"/>
  <c r="O7" i="5"/>
  <c r="O46" i="5"/>
  <c r="O38" i="5"/>
  <c r="O30" i="5"/>
  <c r="O22" i="5"/>
  <c r="O14" i="5"/>
  <c r="O6" i="5"/>
  <c r="O45" i="5"/>
  <c r="O37" i="5"/>
  <c r="O29" i="5"/>
  <c r="O21" i="5"/>
  <c r="O13" i="5"/>
  <c r="O5" i="5"/>
  <c r="O44" i="5"/>
  <c r="O36" i="5"/>
  <c r="O28" i="5"/>
  <c r="O20" i="5"/>
  <c r="O12" i="5"/>
  <c r="O4" i="5"/>
  <c r="O43" i="5"/>
  <c r="O35" i="5"/>
  <c r="O27" i="5"/>
  <c r="O19" i="5"/>
  <c r="O11" i="5"/>
  <c r="O3" i="5"/>
  <c r="O42" i="5"/>
  <c r="O34" i="5"/>
  <c r="O26" i="5"/>
  <c r="O18" i="5"/>
  <c r="O10" i="5"/>
  <c r="N47" i="5"/>
  <c r="N39" i="5"/>
  <c r="N31" i="5"/>
  <c r="N23" i="5"/>
  <c r="N15" i="5"/>
  <c r="N7" i="5"/>
  <c r="N46" i="5"/>
  <c r="N38" i="5"/>
  <c r="N30" i="5"/>
  <c r="N22" i="5"/>
  <c r="N14" i="5"/>
  <c r="N6" i="5"/>
  <c r="N45" i="5"/>
  <c r="N37" i="5"/>
  <c r="N29" i="5"/>
  <c r="N21" i="5"/>
  <c r="N13" i="5"/>
  <c r="N5" i="5"/>
  <c r="N44" i="5"/>
  <c r="N36" i="5"/>
  <c r="N28" i="5"/>
  <c r="N20" i="5"/>
  <c r="N12" i="5"/>
  <c r="M49" i="5"/>
  <c r="M41" i="5"/>
  <c r="M33" i="5"/>
  <c r="M25" i="5"/>
  <c r="M17" i="5"/>
  <c r="M9" i="5"/>
  <c r="M48" i="5"/>
  <c r="M40" i="5"/>
  <c r="M32" i="5"/>
  <c r="M24" i="5"/>
  <c r="M16" i="5"/>
  <c r="M8" i="5"/>
  <c r="M47" i="5"/>
  <c r="M39" i="5"/>
  <c r="M31" i="5"/>
  <c r="M23" i="5"/>
  <c r="M15" i="5"/>
  <c r="M7" i="5"/>
  <c r="M46" i="5"/>
  <c r="M38" i="5"/>
  <c r="M30" i="5"/>
  <c r="M22" i="5"/>
  <c r="M14" i="5"/>
  <c r="M6" i="5"/>
  <c r="M45" i="5"/>
  <c r="M37" i="5"/>
  <c r="M29" i="5"/>
  <c r="M21" i="5"/>
  <c r="M13" i="5"/>
  <c r="M5" i="5"/>
  <c r="M44" i="5"/>
  <c r="M36" i="5"/>
  <c r="M28" i="5"/>
  <c r="M20" i="5"/>
  <c r="M12" i="5"/>
  <c r="L41" i="5"/>
  <c r="L9" i="5"/>
  <c r="L48" i="5"/>
  <c r="L40" i="5"/>
  <c r="L32" i="5"/>
  <c r="L24" i="5"/>
  <c r="L16" i="5"/>
  <c r="L8" i="5"/>
  <c r="L47" i="5"/>
  <c r="L39" i="5"/>
  <c r="L31" i="5"/>
  <c r="L23" i="5"/>
  <c r="L15" i="5"/>
  <c r="L7" i="5"/>
  <c r="L25" i="5"/>
  <c r="L14" i="5"/>
  <c r="L45" i="5"/>
  <c r="L37" i="5"/>
  <c r="L29" i="5"/>
  <c r="L21" i="5"/>
  <c r="L13" i="5"/>
  <c r="L5" i="5"/>
  <c r="L49" i="5"/>
  <c r="L33" i="5"/>
  <c r="L17" i="5"/>
  <c r="L46" i="5"/>
  <c r="L38" i="5"/>
  <c r="L30" i="5"/>
  <c r="L22" i="5"/>
  <c r="L6" i="5"/>
  <c r="L44" i="5"/>
  <c r="L36" i="5"/>
  <c r="L28" i="5"/>
  <c r="L20" i="5"/>
  <c r="L12" i="5"/>
  <c r="L4" i="5"/>
  <c r="L43" i="5"/>
  <c r="L35" i="5"/>
  <c r="L27" i="5"/>
  <c r="L19" i="5"/>
  <c r="L11" i="5"/>
  <c r="L3" i="5"/>
  <c r="L42" i="5"/>
  <c r="L34" i="5"/>
  <c r="L26" i="5"/>
  <c r="L18" i="5"/>
  <c r="L10" i="5"/>
  <c r="C48" i="5"/>
  <c r="C40" i="5"/>
  <c r="C32" i="5"/>
  <c r="C24" i="5"/>
  <c r="C16" i="5"/>
  <c r="C8" i="5"/>
  <c r="C47" i="5"/>
  <c r="C39" i="5"/>
  <c r="C31" i="5"/>
  <c r="C23" i="5"/>
  <c r="C15" i="5"/>
  <c r="C7" i="5"/>
  <c r="C46" i="5"/>
  <c r="C38" i="5"/>
  <c r="C30" i="5"/>
  <c r="C22" i="5"/>
  <c r="C14" i="5"/>
  <c r="C6" i="5"/>
  <c r="C45" i="5"/>
  <c r="C37" i="5"/>
  <c r="C29" i="5"/>
  <c r="C21" i="5"/>
  <c r="C13" i="5"/>
  <c r="C5" i="5"/>
  <c r="C43" i="5"/>
  <c r="C35" i="5"/>
  <c r="C27" i="5"/>
  <c r="C19" i="5"/>
  <c r="C11" i="5"/>
  <c r="C13" i="3" l="1"/>
  <c r="D13" i="3"/>
  <c r="E13" i="3"/>
  <c r="F13" i="3"/>
  <c r="G13" i="3"/>
  <c r="D12" i="3"/>
  <c r="E12" i="3"/>
  <c r="F12" i="3"/>
  <c r="G12" i="3"/>
  <c r="H13" i="3"/>
  <c r="I13" i="3"/>
  <c r="J13" i="3"/>
  <c r="K13" i="3"/>
  <c r="L13" i="3"/>
  <c r="M13" i="3"/>
  <c r="N13" i="3"/>
  <c r="I12" i="3"/>
  <c r="J12" i="3"/>
  <c r="K12" i="3"/>
  <c r="L12" i="3"/>
  <c r="M12" i="3"/>
  <c r="N12" i="3"/>
  <c r="H12" i="3"/>
  <c r="C12" i="3"/>
  <c r="J49" i="3"/>
  <c r="K49" i="3"/>
  <c r="L49" i="3"/>
  <c r="M49" i="3"/>
  <c r="N49" i="3"/>
  <c r="H49" i="3"/>
  <c r="I49" i="3"/>
  <c r="F49" i="3"/>
  <c r="G49" i="3"/>
  <c r="D49" i="3"/>
  <c r="E49" i="3"/>
  <c r="C49" i="3"/>
  <c r="D71" i="3" l="1"/>
  <c r="E71" i="3"/>
  <c r="F71" i="3"/>
  <c r="G71" i="3"/>
  <c r="H71" i="3"/>
  <c r="O50" i="3" l="1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AG50" i="3"/>
  <c r="AH50" i="3"/>
  <c r="AI50" i="3"/>
  <c r="AJ50" i="3"/>
  <c r="AL50" i="3"/>
  <c r="AM50" i="3"/>
  <c r="AN50" i="3"/>
  <c r="AO50" i="3"/>
  <c r="AP50" i="3"/>
  <c r="AQ50" i="3"/>
  <c r="AR50" i="3"/>
  <c r="AS50" i="3"/>
  <c r="AT50" i="3"/>
  <c r="AU50" i="3"/>
  <c r="AV50" i="3"/>
  <c r="AW50" i="3"/>
  <c r="AX50" i="3"/>
  <c r="C71" i="3"/>
  <c r="C31" i="3"/>
  <c r="C29" i="3"/>
  <c r="C41" i="3"/>
  <c r="C39" i="3" l="1"/>
  <c r="F29" i="3"/>
  <c r="D69" i="3"/>
  <c r="E69" i="3"/>
  <c r="F69" i="3"/>
  <c r="G69" i="3"/>
  <c r="H69" i="3"/>
  <c r="I69" i="3"/>
  <c r="BE191" i="3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R13" i="1" s="1"/>
  <c r="AR15" i="1" s="1"/>
  <c r="AS5" i="1"/>
  <c r="AT5" i="1"/>
  <c r="AU5" i="1"/>
  <c r="AV5" i="1"/>
  <c r="AW5" i="1"/>
  <c r="N9" i="1"/>
  <c r="N36" i="1" s="1"/>
  <c r="N38" i="1" s="1"/>
  <c r="O9" i="1"/>
  <c r="P9" i="1"/>
  <c r="P36" i="1" s="1"/>
  <c r="P38" i="1" s="1"/>
  <c r="Q9" i="1"/>
  <c r="R9" i="1"/>
  <c r="S9" i="1"/>
  <c r="T9" i="1"/>
  <c r="U9" i="1"/>
  <c r="V9" i="1"/>
  <c r="V36" i="1" s="1"/>
  <c r="V38" i="1" s="1"/>
  <c r="W9" i="1"/>
  <c r="X9" i="1"/>
  <c r="X36" i="1" s="1"/>
  <c r="X38" i="1" s="1"/>
  <c r="Y9" i="1"/>
  <c r="Z9" i="1"/>
  <c r="AA9" i="1"/>
  <c r="AB9" i="1"/>
  <c r="AC9" i="1"/>
  <c r="AD9" i="1"/>
  <c r="AD36" i="1" s="1"/>
  <c r="AD38" i="1" s="1"/>
  <c r="AE9" i="1"/>
  <c r="AF9" i="1"/>
  <c r="AF36" i="1" s="1"/>
  <c r="AF38" i="1" s="1"/>
  <c r="AG9" i="1"/>
  <c r="AH9" i="1"/>
  <c r="AI9" i="1"/>
  <c r="AJ9" i="1"/>
  <c r="AK9" i="1"/>
  <c r="AL9" i="1"/>
  <c r="AL36" i="1" s="1"/>
  <c r="AL38" i="1" s="1"/>
  <c r="AM9" i="1"/>
  <c r="AN9" i="1"/>
  <c r="AN36" i="1" s="1"/>
  <c r="AN38" i="1" s="1"/>
  <c r="AO9" i="1"/>
  <c r="AP9" i="1"/>
  <c r="AQ9" i="1"/>
  <c r="AR9" i="1"/>
  <c r="AS9" i="1"/>
  <c r="AT9" i="1"/>
  <c r="AT36" i="1" s="1"/>
  <c r="AT38" i="1" s="1"/>
  <c r="AU9" i="1"/>
  <c r="AV9" i="1"/>
  <c r="AV36" i="1" s="1"/>
  <c r="AV38" i="1" s="1"/>
  <c r="AW9" i="1"/>
  <c r="N13" i="1"/>
  <c r="O13" i="1"/>
  <c r="P13" i="1"/>
  <c r="Q13" i="1"/>
  <c r="Q15" i="1" s="1"/>
  <c r="R13" i="1"/>
  <c r="R15" i="1" s="1"/>
  <c r="S13" i="1"/>
  <c r="S15" i="1" s="1"/>
  <c r="T13" i="1"/>
  <c r="T15" i="1" s="1"/>
  <c r="U13" i="1"/>
  <c r="V13" i="1"/>
  <c r="W13" i="1"/>
  <c r="X13" i="1"/>
  <c r="Y13" i="1"/>
  <c r="Y15" i="1" s="1"/>
  <c r="Z13" i="1"/>
  <c r="Z15" i="1" s="1"/>
  <c r="AA13" i="1"/>
  <c r="AA15" i="1" s="1"/>
  <c r="AB13" i="1"/>
  <c r="AB15" i="1" s="1"/>
  <c r="AC13" i="1"/>
  <c r="AD13" i="1"/>
  <c r="AE13" i="1"/>
  <c r="AF13" i="1"/>
  <c r="AG13" i="1"/>
  <c r="AG15" i="1" s="1"/>
  <c r="AH13" i="1"/>
  <c r="AH15" i="1" s="1"/>
  <c r="AI13" i="1"/>
  <c r="AI15" i="1" s="1"/>
  <c r="AJ13" i="1"/>
  <c r="AJ15" i="1" s="1"/>
  <c r="AK13" i="1"/>
  <c r="AL13" i="1"/>
  <c r="AM13" i="1"/>
  <c r="AN13" i="1"/>
  <c r="AO13" i="1"/>
  <c r="AO15" i="1" s="1"/>
  <c r="AP13" i="1"/>
  <c r="AP15" i="1" s="1"/>
  <c r="AQ13" i="1"/>
  <c r="AQ15" i="1" s="1"/>
  <c r="AS13" i="1"/>
  <c r="AT13" i="1"/>
  <c r="AU13" i="1"/>
  <c r="AV13" i="1"/>
  <c r="AW13" i="1"/>
  <c r="AW15" i="1" s="1"/>
  <c r="N15" i="1"/>
  <c r="N17" i="1" s="1"/>
  <c r="O15" i="1"/>
  <c r="O17" i="1" s="1"/>
  <c r="O18" i="1" s="1"/>
  <c r="O27" i="1" s="1"/>
  <c r="P15" i="1"/>
  <c r="P17" i="1" s="1"/>
  <c r="P18" i="1" s="1"/>
  <c r="P27" i="1" s="1"/>
  <c r="U15" i="1"/>
  <c r="U17" i="1" s="1"/>
  <c r="U18" i="1" s="1"/>
  <c r="U27" i="1" s="1"/>
  <c r="V15" i="1"/>
  <c r="V17" i="1" s="1"/>
  <c r="V18" i="1" s="1"/>
  <c r="V27" i="1" s="1"/>
  <c r="W15" i="1"/>
  <c r="W17" i="1" s="1"/>
  <c r="W18" i="1" s="1"/>
  <c r="W27" i="1" s="1"/>
  <c r="X15" i="1"/>
  <c r="X17" i="1" s="1"/>
  <c r="X18" i="1" s="1"/>
  <c r="X27" i="1" s="1"/>
  <c r="AC15" i="1"/>
  <c r="AC17" i="1" s="1"/>
  <c r="AC18" i="1" s="1"/>
  <c r="AC27" i="1" s="1"/>
  <c r="AD15" i="1"/>
  <c r="AD17" i="1" s="1"/>
  <c r="AD18" i="1" s="1"/>
  <c r="AD27" i="1" s="1"/>
  <c r="AE15" i="1"/>
  <c r="AE17" i="1" s="1"/>
  <c r="AE18" i="1" s="1"/>
  <c r="AE27" i="1" s="1"/>
  <c r="AF15" i="1"/>
  <c r="AF17" i="1" s="1"/>
  <c r="AF18" i="1" s="1"/>
  <c r="AF27" i="1" s="1"/>
  <c r="AK15" i="1"/>
  <c r="AK17" i="1" s="1"/>
  <c r="AK18" i="1" s="1"/>
  <c r="AK27" i="1" s="1"/>
  <c r="AL15" i="1"/>
  <c r="AL17" i="1" s="1"/>
  <c r="AM15" i="1"/>
  <c r="AM17" i="1" s="1"/>
  <c r="AM18" i="1" s="1"/>
  <c r="AM27" i="1" s="1"/>
  <c r="AN15" i="1"/>
  <c r="AN17" i="1" s="1"/>
  <c r="AN18" i="1" s="1"/>
  <c r="AN27" i="1" s="1"/>
  <c r="AS15" i="1"/>
  <c r="AS17" i="1" s="1"/>
  <c r="AS18" i="1" s="1"/>
  <c r="AS27" i="1" s="1"/>
  <c r="AT15" i="1"/>
  <c r="AT17" i="1" s="1"/>
  <c r="AT18" i="1" s="1"/>
  <c r="AT27" i="1" s="1"/>
  <c r="AU15" i="1"/>
  <c r="AU17" i="1" s="1"/>
  <c r="AU18" i="1" s="1"/>
  <c r="AU27" i="1" s="1"/>
  <c r="AV15" i="1"/>
  <c r="AV17" i="1" s="1"/>
  <c r="AV18" i="1" s="1"/>
  <c r="AV27" i="1" s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O36" i="1"/>
  <c r="Q36" i="1"/>
  <c r="Q38" i="1" s="1"/>
  <c r="R36" i="1"/>
  <c r="R38" i="1" s="1"/>
  <c r="S36" i="1"/>
  <c r="S38" i="1" s="1"/>
  <c r="T36" i="1"/>
  <c r="T38" i="1" s="1"/>
  <c r="U36" i="1"/>
  <c r="W36" i="1"/>
  <c r="Y36" i="1"/>
  <c r="Y38" i="1" s="1"/>
  <c r="Z36" i="1"/>
  <c r="Z38" i="1" s="1"/>
  <c r="AA36" i="1"/>
  <c r="AA38" i="1" s="1"/>
  <c r="AB36" i="1"/>
  <c r="AB38" i="1" s="1"/>
  <c r="AC36" i="1"/>
  <c r="AE36" i="1"/>
  <c r="AG36" i="1"/>
  <c r="AG38" i="1" s="1"/>
  <c r="AH36" i="1"/>
  <c r="AH38" i="1" s="1"/>
  <c r="AI36" i="1"/>
  <c r="AI38" i="1" s="1"/>
  <c r="AJ36" i="1"/>
  <c r="AJ38" i="1" s="1"/>
  <c r="AK36" i="1"/>
  <c r="AM36" i="1"/>
  <c r="AO36" i="1"/>
  <c r="AO38" i="1" s="1"/>
  <c r="AP36" i="1"/>
  <c r="AP38" i="1" s="1"/>
  <c r="AQ36" i="1"/>
  <c r="AQ38" i="1" s="1"/>
  <c r="AR36" i="1"/>
  <c r="AR38" i="1" s="1"/>
  <c r="AS36" i="1"/>
  <c r="AU36" i="1"/>
  <c r="AW36" i="1"/>
  <c r="AW38" i="1" s="1"/>
  <c r="O38" i="1"/>
  <c r="O40" i="1" s="1"/>
  <c r="O41" i="1" s="1"/>
  <c r="U38" i="1"/>
  <c r="U40" i="1" s="1"/>
  <c r="U41" i="1" s="1"/>
  <c r="W38" i="1"/>
  <c r="W40" i="1" s="1"/>
  <c r="W41" i="1" s="1"/>
  <c r="AC38" i="1"/>
  <c r="AC40" i="1" s="1"/>
  <c r="AC41" i="1" s="1"/>
  <c r="AE38" i="1"/>
  <c r="AE40" i="1" s="1"/>
  <c r="AE41" i="1" s="1"/>
  <c r="AK38" i="1"/>
  <c r="AK40" i="1" s="1"/>
  <c r="AM38" i="1"/>
  <c r="AM40" i="1" s="1"/>
  <c r="AM41" i="1" s="1"/>
  <c r="AS38" i="1"/>
  <c r="AS40" i="1" s="1"/>
  <c r="AU38" i="1"/>
  <c r="AU40" i="1" s="1"/>
  <c r="AU41" i="1" s="1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O33" i="3"/>
  <c r="P33" i="3"/>
  <c r="Q33" i="3"/>
  <c r="R33" i="3"/>
  <c r="S33" i="3"/>
  <c r="T33" i="3"/>
  <c r="T34" i="3" s="1"/>
  <c r="T35" i="3" s="1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J34" i="3" s="1"/>
  <c r="AJ35" i="3" s="1"/>
  <c r="AK33" i="3"/>
  <c r="AL33" i="3"/>
  <c r="AM33" i="3"/>
  <c r="AN33" i="3"/>
  <c r="AO33" i="3"/>
  <c r="AP33" i="3"/>
  <c r="O34" i="3"/>
  <c r="P34" i="3"/>
  <c r="Q34" i="3"/>
  <c r="Q35" i="3" s="1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AN39" i="3"/>
  <c r="AO39" i="3"/>
  <c r="AP39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AN41" i="3"/>
  <c r="AO41" i="3"/>
  <c r="AP41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AG69" i="3"/>
  <c r="AH69" i="3"/>
  <c r="AI69" i="3"/>
  <c r="AJ69" i="3"/>
  <c r="AK69" i="3"/>
  <c r="AL69" i="3"/>
  <c r="AM69" i="3"/>
  <c r="AN69" i="3"/>
  <c r="AO69" i="3"/>
  <c r="AP69" i="3"/>
  <c r="AQ29" i="3"/>
  <c r="AQ30" i="3"/>
  <c r="AQ31" i="3"/>
  <c r="AQ32" i="3"/>
  <c r="AQ33" i="3"/>
  <c r="AQ38" i="3"/>
  <c r="AQ39" i="3"/>
  <c r="AQ41" i="3"/>
  <c r="AQ69" i="3"/>
  <c r="AR29" i="3"/>
  <c r="AS29" i="3"/>
  <c r="AT29" i="3"/>
  <c r="AU29" i="3"/>
  <c r="AV29" i="3"/>
  <c r="AW29" i="3"/>
  <c r="AX29" i="3"/>
  <c r="AR30" i="3"/>
  <c r="AS30" i="3"/>
  <c r="AT30" i="3"/>
  <c r="AU30" i="3"/>
  <c r="AV30" i="3"/>
  <c r="AW30" i="3"/>
  <c r="AX30" i="3"/>
  <c r="AR31" i="3"/>
  <c r="AS31" i="3"/>
  <c r="AT31" i="3"/>
  <c r="AU31" i="3"/>
  <c r="AV31" i="3"/>
  <c r="AW31" i="3"/>
  <c r="AX31" i="3"/>
  <c r="AR32" i="3"/>
  <c r="AS32" i="3"/>
  <c r="AT32" i="3"/>
  <c r="AU32" i="3"/>
  <c r="AV32" i="3"/>
  <c r="AW32" i="3"/>
  <c r="AX32" i="3"/>
  <c r="AR33" i="3"/>
  <c r="AS33" i="3"/>
  <c r="AT33" i="3"/>
  <c r="AU33" i="3"/>
  <c r="AV33" i="3"/>
  <c r="AW33" i="3"/>
  <c r="AX33" i="3"/>
  <c r="AR38" i="3"/>
  <c r="AS38" i="3"/>
  <c r="AT38" i="3"/>
  <c r="AU38" i="3"/>
  <c r="AV38" i="3"/>
  <c r="AW38" i="3"/>
  <c r="AX38" i="3"/>
  <c r="AR39" i="3"/>
  <c r="AS39" i="3"/>
  <c r="AT39" i="3"/>
  <c r="AU39" i="3"/>
  <c r="AV39" i="3"/>
  <c r="AW39" i="3"/>
  <c r="AX39" i="3"/>
  <c r="AR41" i="3"/>
  <c r="AS41" i="3"/>
  <c r="AT41" i="3"/>
  <c r="AU41" i="3"/>
  <c r="AV41" i="3"/>
  <c r="AW41" i="3"/>
  <c r="AX41" i="3"/>
  <c r="AR69" i="3"/>
  <c r="AS69" i="3"/>
  <c r="AT69" i="3"/>
  <c r="AU69" i="3"/>
  <c r="AV69" i="3"/>
  <c r="AW69" i="3"/>
  <c r="AX69" i="3"/>
  <c r="C22" i="1"/>
  <c r="D22" i="1"/>
  <c r="E22" i="1"/>
  <c r="F22" i="1"/>
  <c r="G22" i="1"/>
  <c r="H22" i="1"/>
  <c r="E13" i="1"/>
  <c r="H13" i="1"/>
  <c r="I5" i="1"/>
  <c r="I13" i="1" s="1"/>
  <c r="J5" i="1"/>
  <c r="K5" i="1"/>
  <c r="L5" i="1"/>
  <c r="M5" i="1"/>
  <c r="H5" i="1"/>
  <c r="C5" i="1"/>
  <c r="D5" i="1"/>
  <c r="E5" i="1"/>
  <c r="F5" i="1"/>
  <c r="F13" i="1" s="1"/>
  <c r="G5" i="1"/>
  <c r="G13" i="1" s="1"/>
  <c r="B5" i="1"/>
  <c r="B13" i="1" s="1"/>
  <c r="AN40" i="1" l="1"/>
  <c r="AN41" i="1"/>
  <c r="T17" i="1"/>
  <c r="T18" i="1" s="1"/>
  <c r="T27" i="1" s="1"/>
  <c r="AR17" i="1"/>
  <c r="AR18" i="1" s="1"/>
  <c r="AR27" i="1" s="1"/>
  <c r="AA17" i="1"/>
  <c r="AA18" i="1" s="1"/>
  <c r="AA27" i="1" s="1"/>
  <c r="R40" i="1"/>
  <c r="R41" i="1"/>
  <c r="AP17" i="1"/>
  <c r="AP18" i="1" s="1"/>
  <c r="AP27" i="1" s="1"/>
  <c r="AL40" i="1"/>
  <c r="AL41" i="1"/>
  <c r="AW40" i="1"/>
  <c r="AW41" i="1" s="1"/>
  <c r="AA40" i="1"/>
  <c r="AA41" i="1" s="1"/>
  <c r="Q40" i="1"/>
  <c r="Q41" i="1" s="1"/>
  <c r="AO17" i="1"/>
  <c r="AO18" i="1" s="1"/>
  <c r="AO27" i="1" s="1"/>
  <c r="AG17" i="1"/>
  <c r="AG18" i="1" s="1"/>
  <c r="AG27" i="1" s="1"/>
  <c r="Y17" i="1"/>
  <c r="Y18" i="1" s="1"/>
  <c r="Y27" i="1" s="1"/>
  <c r="Q17" i="1"/>
  <c r="Q18" i="1" s="1"/>
  <c r="Q27" i="1" s="1"/>
  <c r="AP40" i="1"/>
  <c r="AP41" i="1" s="1"/>
  <c r="T40" i="1"/>
  <c r="T41" i="1"/>
  <c r="AJ17" i="1"/>
  <c r="AJ18" i="1" s="1"/>
  <c r="AJ27" i="1" s="1"/>
  <c r="AV40" i="1"/>
  <c r="AV41" i="1"/>
  <c r="X40" i="1"/>
  <c r="X41" i="1" s="1"/>
  <c r="AO40" i="1"/>
  <c r="AO41" i="1" s="1"/>
  <c r="S40" i="1"/>
  <c r="S41" i="1" s="1"/>
  <c r="AQ17" i="1"/>
  <c r="AQ18" i="1" s="1"/>
  <c r="AQ27" i="1" s="1"/>
  <c r="R17" i="1"/>
  <c r="R18" i="1" s="1"/>
  <c r="R27" i="1" s="1"/>
  <c r="N40" i="1"/>
  <c r="N41" i="1"/>
  <c r="Z40" i="1"/>
  <c r="Z41" i="1" s="1"/>
  <c r="AW17" i="1"/>
  <c r="AW18" i="1" s="1"/>
  <c r="AW27" i="1" s="1"/>
  <c r="AI17" i="1"/>
  <c r="AI18" i="1" s="1"/>
  <c r="AI27" i="1" s="1"/>
  <c r="Z17" i="1"/>
  <c r="Z18" i="1" s="1"/>
  <c r="Z27" i="1" s="1"/>
  <c r="V40" i="1"/>
  <c r="V41" i="1" s="1"/>
  <c r="AJ40" i="1"/>
  <c r="AJ41" i="1" s="1"/>
  <c r="AI40" i="1"/>
  <c r="AI41" i="1" s="1"/>
  <c r="Y40" i="1"/>
  <c r="Y41" i="1" s="1"/>
  <c r="AB17" i="1"/>
  <c r="AB18" i="1"/>
  <c r="AB27" i="1" s="1"/>
  <c r="AF40" i="1"/>
  <c r="AF41" i="1" s="1"/>
  <c r="P40" i="1"/>
  <c r="P41" i="1"/>
  <c r="S17" i="1"/>
  <c r="S18" i="1" s="1"/>
  <c r="S27" i="1" s="1"/>
  <c r="AB40" i="1"/>
  <c r="AB41" i="1"/>
  <c r="AH17" i="1"/>
  <c r="AH18" i="1" s="1"/>
  <c r="AH27" i="1" s="1"/>
  <c r="AD40" i="1"/>
  <c r="AD41" i="1"/>
  <c r="AH40" i="1"/>
  <c r="AH41" i="1" s="1"/>
  <c r="AT40" i="1"/>
  <c r="AT41" i="1"/>
  <c r="AR40" i="1"/>
  <c r="AR41" i="1" s="1"/>
  <c r="AQ40" i="1"/>
  <c r="AQ41" i="1" s="1"/>
  <c r="AG40" i="1"/>
  <c r="AG41" i="1" s="1"/>
  <c r="AL18" i="1"/>
  <c r="AL27" i="1" s="1"/>
  <c r="N18" i="1"/>
  <c r="N27" i="1" s="1"/>
  <c r="AS41" i="1"/>
  <c r="AK41" i="1"/>
  <c r="AF34" i="3"/>
  <c r="AF35" i="3" s="1"/>
  <c r="X34" i="3"/>
  <c r="X35" i="3" s="1"/>
  <c r="P35" i="3"/>
  <c r="AB34" i="3"/>
  <c r="AB35" i="3" s="1"/>
  <c r="AN34" i="3"/>
  <c r="AN35" i="3" s="1"/>
  <c r="AU34" i="3"/>
  <c r="AU35" i="3" s="1"/>
  <c r="AT34" i="3"/>
  <c r="AT35" i="3" s="1"/>
  <c r="AV34" i="3"/>
  <c r="AV35" i="3" s="1"/>
  <c r="W34" i="3"/>
  <c r="W35" i="3" s="1"/>
  <c r="AI34" i="3"/>
  <c r="AI35" i="3" s="1"/>
  <c r="AA34" i="3"/>
  <c r="AA35" i="3" s="1"/>
  <c r="AX34" i="3"/>
  <c r="AX35" i="3" s="1"/>
  <c r="AO34" i="3"/>
  <c r="AO35" i="3" s="1"/>
  <c r="AK34" i="3"/>
  <c r="AK35" i="3" s="1"/>
  <c r="AG34" i="3"/>
  <c r="AG35" i="3" s="1"/>
  <c r="AC34" i="3"/>
  <c r="AC35" i="3" s="1"/>
  <c r="Y34" i="3"/>
  <c r="Y35" i="3" s="1"/>
  <c r="U34" i="3"/>
  <c r="U35" i="3" s="1"/>
  <c r="O35" i="3"/>
  <c r="R34" i="3"/>
  <c r="R35" i="3" s="1"/>
  <c r="AM34" i="3"/>
  <c r="AM35" i="3" s="1"/>
  <c r="AE34" i="3"/>
  <c r="AE35" i="3" s="1"/>
  <c r="S34" i="3"/>
  <c r="S35" i="3" s="1"/>
  <c r="AP34" i="3"/>
  <c r="AP35" i="3" s="1"/>
  <c r="AL34" i="3"/>
  <c r="AL35" i="3" s="1"/>
  <c r="AH34" i="3"/>
  <c r="AH35" i="3" s="1"/>
  <c r="AD34" i="3"/>
  <c r="AD35" i="3" s="1"/>
  <c r="Z34" i="3"/>
  <c r="Z35" i="3" s="1"/>
  <c r="V34" i="3"/>
  <c r="V35" i="3" s="1"/>
  <c r="AW34" i="3"/>
  <c r="AW35" i="3" s="1"/>
  <c r="AS34" i="3"/>
  <c r="AS35" i="3" s="1"/>
  <c r="AQ34" i="3"/>
  <c r="AQ35" i="3" s="1"/>
  <c r="AR34" i="3"/>
  <c r="AR35" i="3" s="1"/>
  <c r="D13" i="1"/>
  <c r="L13" i="1"/>
  <c r="K13" i="1"/>
  <c r="C13" i="1"/>
  <c r="J13" i="1"/>
  <c r="M13" i="1"/>
  <c r="N69" i="3" l="1"/>
  <c r="M69" i="3"/>
  <c r="L69" i="3"/>
  <c r="K69" i="3"/>
  <c r="J69" i="3"/>
  <c r="N39" i="3"/>
  <c r="N41" i="3"/>
  <c r="M39" i="3"/>
  <c r="M41" i="3"/>
  <c r="L39" i="3"/>
  <c r="L41" i="3"/>
  <c r="K39" i="3"/>
  <c r="K41" i="3"/>
  <c r="J39" i="3"/>
  <c r="J41" i="3"/>
  <c r="I39" i="3"/>
  <c r="I41" i="3"/>
  <c r="H39" i="3"/>
  <c r="H41" i="3"/>
  <c r="G39" i="3"/>
  <c r="G41" i="3"/>
  <c r="F39" i="3"/>
  <c r="F41" i="3"/>
  <c r="E39" i="3"/>
  <c r="E41" i="3"/>
  <c r="D39" i="3"/>
  <c r="D41" i="3"/>
  <c r="N29" i="3"/>
  <c r="N30" i="3"/>
  <c r="N31" i="3"/>
  <c r="N32" i="3"/>
  <c r="N33" i="3"/>
  <c r="M29" i="3"/>
  <c r="M30" i="3"/>
  <c r="M31" i="3"/>
  <c r="M32" i="3"/>
  <c r="M33" i="3"/>
  <c r="L29" i="3"/>
  <c r="L30" i="3"/>
  <c r="L31" i="3"/>
  <c r="L32" i="3"/>
  <c r="L33" i="3"/>
  <c r="K29" i="3"/>
  <c r="K30" i="3"/>
  <c r="K31" i="3"/>
  <c r="K32" i="3"/>
  <c r="K33" i="3"/>
  <c r="J29" i="3"/>
  <c r="J30" i="3"/>
  <c r="J31" i="3"/>
  <c r="J32" i="3"/>
  <c r="J33" i="3"/>
  <c r="I29" i="3"/>
  <c r="I30" i="3"/>
  <c r="I31" i="3"/>
  <c r="I32" i="3"/>
  <c r="I33" i="3"/>
  <c r="H29" i="3"/>
  <c r="H30" i="3"/>
  <c r="H31" i="3"/>
  <c r="H32" i="3"/>
  <c r="H33" i="3"/>
  <c r="G29" i="3"/>
  <c r="G30" i="3"/>
  <c r="G31" i="3"/>
  <c r="G32" i="3"/>
  <c r="G33" i="3"/>
  <c r="F30" i="3"/>
  <c r="F31" i="3"/>
  <c r="F32" i="3"/>
  <c r="F33" i="3"/>
  <c r="E29" i="3"/>
  <c r="E30" i="3"/>
  <c r="E31" i="3"/>
  <c r="E32" i="3"/>
  <c r="E33" i="3"/>
  <c r="D29" i="3"/>
  <c r="D30" i="3"/>
  <c r="D31" i="3"/>
  <c r="D32" i="3"/>
  <c r="D33" i="3"/>
  <c r="C30" i="3"/>
  <c r="C32" i="3"/>
  <c r="C33" i="3"/>
  <c r="C69" i="3"/>
  <c r="A6" i="2" a="1"/>
  <c r="A6" i="2" s="1"/>
  <c r="M9" i="1"/>
  <c r="M36" i="1" s="1"/>
  <c r="M38" i="1"/>
  <c r="L9" i="1"/>
  <c r="L36" i="1" s="1"/>
  <c r="L38" i="1"/>
  <c r="K9" i="1"/>
  <c r="K36" i="1" s="1"/>
  <c r="K38" i="1"/>
  <c r="J9" i="1"/>
  <c r="J36" i="1" s="1"/>
  <c r="J38" i="1"/>
  <c r="I9" i="1"/>
  <c r="I36" i="1" s="1"/>
  <c r="I38" i="1"/>
  <c r="I40" i="1" s="1"/>
  <c r="H9" i="1"/>
  <c r="H36" i="1" s="1"/>
  <c r="H38" i="1" s="1"/>
  <c r="G9" i="1"/>
  <c r="G36" i="1" s="1"/>
  <c r="G38" i="1" s="1"/>
  <c r="F9" i="1"/>
  <c r="F36" i="1" s="1"/>
  <c r="F38" i="1" s="1"/>
  <c r="F40" i="1" s="1"/>
  <c r="E9" i="1"/>
  <c r="E36" i="1" s="1"/>
  <c r="E38" i="1" s="1"/>
  <c r="E40" i="1" s="1"/>
  <c r="D9" i="1"/>
  <c r="D36" i="1" s="1"/>
  <c r="D38" i="1"/>
  <c r="C9" i="1"/>
  <c r="C36" i="1" s="1"/>
  <c r="C38" i="1"/>
  <c r="B9" i="1"/>
  <c r="M15" i="1"/>
  <c r="M22" i="1"/>
  <c r="L15" i="1"/>
  <c r="L17" i="1" s="1"/>
  <c r="L22" i="1"/>
  <c r="K15" i="1"/>
  <c r="K22" i="1"/>
  <c r="J15" i="1"/>
  <c r="J17" i="1" s="1"/>
  <c r="J22" i="1"/>
  <c r="I15" i="1"/>
  <c r="I22" i="1"/>
  <c r="H15" i="1"/>
  <c r="H17" i="1" s="1"/>
  <c r="G15" i="1"/>
  <c r="F15" i="1"/>
  <c r="E15" i="1"/>
  <c r="E17" i="1" s="1"/>
  <c r="C15" i="1"/>
  <c r="B15" i="1"/>
  <c r="B22" i="1"/>
  <c r="D15" i="1"/>
  <c r="K34" i="3" l="1"/>
  <c r="K35" i="3" s="1"/>
  <c r="E34" i="3"/>
  <c r="E35" i="3" s="1"/>
  <c r="F34" i="3"/>
  <c r="F35" i="3" s="1"/>
  <c r="I34" i="3"/>
  <c r="I35" i="3" s="1"/>
  <c r="N34" i="3"/>
  <c r="N35" i="3" s="1"/>
  <c r="H34" i="3"/>
  <c r="H35" i="3" s="1"/>
  <c r="M34" i="3"/>
  <c r="M35" i="3" s="1"/>
  <c r="L34" i="3"/>
  <c r="L35" i="3" s="1"/>
  <c r="J34" i="3"/>
  <c r="J35" i="3" s="1"/>
  <c r="D34" i="3"/>
  <c r="D35" i="3" s="1"/>
  <c r="C34" i="3"/>
  <c r="C35" i="3" s="1"/>
  <c r="G34" i="3"/>
  <c r="G35" i="3" s="1"/>
  <c r="B36" i="1"/>
  <c r="B38" i="1" s="1"/>
  <c r="B40" i="1" s="1"/>
  <c r="B41" i="1" s="1"/>
  <c r="F41" i="1"/>
  <c r="M40" i="1"/>
  <c r="M41" i="1" s="1"/>
  <c r="M17" i="1"/>
  <c r="M18" i="1" s="1"/>
  <c r="M27" i="1" s="1"/>
  <c r="L40" i="1"/>
  <c r="L41" i="1" s="1"/>
  <c r="K40" i="1"/>
  <c r="K41" i="1" s="1"/>
  <c r="J40" i="1"/>
  <c r="J41" i="1" s="1"/>
  <c r="K17" i="1"/>
  <c r="K18" i="1" s="1"/>
  <c r="K27" i="1" s="1"/>
  <c r="J18" i="1"/>
  <c r="J27" i="1" s="1"/>
  <c r="L18" i="1"/>
  <c r="L27" i="1" s="1"/>
  <c r="G40" i="1"/>
  <c r="G41" i="1" s="1"/>
  <c r="H40" i="1"/>
  <c r="H41" i="1" s="1"/>
  <c r="G17" i="1"/>
  <c r="G18" i="1" s="1"/>
  <c r="G27" i="1" s="1"/>
  <c r="I17" i="1"/>
  <c r="I18" i="1" s="1"/>
  <c r="I27" i="1" s="1"/>
  <c r="H18" i="1"/>
  <c r="H27" i="1" s="1"/>
  <c r="I41" i="1"/>
  <c r="D17" i="1"/>
  <c r="D18" i="1" s="1"/>
  <c r="D27" i="1" s="1"/>
  <c r="F17" i="1"/>
  <c r="F18" i="1" s="1"/>
  <c r="F27" i="1" s="1"/>
  <c r="D40" i="1"/>
  <c r="D41" i="1" s="1"/>
  <c r="E18" i="1"/>
  <c r="E27" i="1" s="1"/>
  <c r="E41" i="1"/>
  <c r="C17" i="1"/>
  <c r="C18" i="1" s="1"/>
  <c r="C27" i="1" s="1"/>
  <c r="C40" i="1"/>
  <c r="C41" i="1" s="1"/>
  <c r="A52" i="2"/>
  <c r="A37" i="2"/>
  <c r="A20" i="2"/>
  <c r="A49" i="2"/>
  <c r="A29" i="2"/>
  <c r="A17" i="2"/>
  <c r="A44" i="2"/>
  <c r="A28" i="2"/>
  <c r="A13" i="2"/>
  <c r="A53" i="2"/>
  <c r="A41" i="2"/>
  <c r="A25" i="2"/>
  <c r="A9" i="2"/>
  <c r="A45" i="2"/>
  <c r="A33" i="2"/>
  <c r="A21" i="2"/>
  <c r="A12" i="2"/>
  <c r="A36" i="2"/>
  <c r="A48" i="2"/>
  <c r="A40" i="2"/>
  <c r="A32" i="2"/>
  <c r="A24" i="2"/>
  <c r="A16" i="2"/>
  <c r="A8" i="2"/>
  <c r="A51" i="2"/>
  <c r="A47" i="2"/>
  <c r="A43" i="2"/>
  <c r="A39" i="2"/>
  <c r="A35" i="2"/>
  <c r="A31" i="2"/>
  <c r="A27" i="2"/>
  <c r="A23" i="2"/>
  <c r="A19" i="2"/>
  <c r="A15" i="2"/>
  <c r="A11" i="2"/>
  <c r="A7" i="2"/>
  <c r="A50" i="2"/>
  <c r="A46" i="2"/>
  <c r="A42" i="2"/>
  <c r="A38" i="2"/>
  <c r="A34" i="2"/>
  <c r="A30" i="2"/>
  <c r="A26" i="2"/>
  <c r="A22" i="2"/>
  <c r="A18" i="2"/>
  <c r="A14" i="2"/>
  <c r="A10" i="2"/>
  <c r="B17" i="1"/>
  <c r="B18" i="1" s="1"/>
  <c r="B27" i="1" l="1"/>
  <c r="B30" i="1" s="1"/>
  <c r="B45" i="1" s="1"/>
  <c r="C50" i="3" l="1"/>
  <c r="C28" i="1"/>
  <c r="C29" i="1"/>
  <c r="C30" i="1" s="1"/>
  <c r="D50" i="3" s="1"/>
  <c r="B47" i="1"/>
  <c r="B64" i="1" l="1"/>
  <c r="B66" i="1" s="1"/>
  <c r="B65" i="1"/>
  <c r="D28" i="1"/>
  <c r="C45" i="1"/>
  <c r="D29" i="1"/>
  <c r="C47" i="1" l="1"/>
  <c r="D30" i="1"/>
  <c r="E50" i="3" s="1"/>
  <c r="C64" i="1" l="1"/>
  <c r="C66" i="1"/>
  <c r="C65" i="1"/>
  <c r="E28" i="1"/>
  <c r="E29" i="1"/>
  <c r="D45" i="1"/>
  <c r="D47" i="1" s="1"/>
  <c r="E30" i="1" l="1"/>
  <c r="F50" i="3" s="1"/>
  <c r="D64" i="1"/>
  <c r="D65" i="1" s="1"/>
  <c r="D66" i="1"/>
  <c r="E45" i="1"/>
  <c r="E47" i="1" s="1"/>
  <c r="E64" i="1" s="1"/>
  <c r="F29" i="1" l="1"/>
  <c r="F28" i="1"/>
  <c r="E66" i="1"/>
  <c r="E65" i="1"/>
  <c r="F30" i="1" l="1"/>
  <c r="G50" i="3" s="1"/>
  <c r="G29" i="1"/>
  <c r="G28" i="1"/>
  <c r="F45" i="1"/>
  <c r="F47" i="1" s="1"/>
  <c r="F64" i="1" l="1"/>
  <c r="F65" i="1" s="1"/>
  <c r="G30" i="1"/>
  <c r="H50" i="3" s="1"/>
  <c r="F66" i="1" l="1"/>
  <c r="G45" i="1"/>
  <c r="G47" i="1" s="1"/>
  <c r="H28" i="1"/>
  <c r="H29" i="1"/>
  <c r="G64" i="1" l="1"/>
  <c r="G65" i="1" s="1"/>
  <c r="H30" i="1"/>
  <c r="I50" i="3" s="1"/>
  <c r="G66" i="1" l="1"/>
  <c r="I28" i="1"/>
  <c r="H45" i="1"/>
  <c r="H47" i="1" s="1"/>
  <c r="H64" i="1" s="1"/>
  <c r="I29" i="1"/>
  <c r="I30" i="1" l="1"/>
  <c r="J50" i="3" s="1"/>
  <c r="H66" i="1"/>
  <c r="H65" i="1"/>
  <c r="J28" i="1"/>
  <c r="I45" i="1"/>
  <c r="I47" i="1" s="1"/>
  <c r="I64" i="1" s="1"/>
  <c r="J29" i="1" l="1"/>
  <c r="J30" i="1" s="1"/>
  <c r="I65" i="1"/>
  <c r="I66" i="1"/>
  <c r="K28" i="1" l="1"/>
  <c r="K50" i="3"/>
  <c r="K29" i="1"/>
  <c r="J45" i="1"/>
  <c r="J47" i="1" s="1"/>
  <c r="J64" i="1" s="1"/>
  <c r="J66" i="1" l="1"/>
  <c r="J65" i="1"/>
  <c r="K30" i="1"/>
  <c r="L50" i="3" s="1"/>
  <c r="K45" i="1" l="1"/>
  <c r="K47" i="1" s="1"/>
  <c r="K64" i="1" s="1"/>
  <c r="L28" i="1"/>
  <c r="L29" i="1"/>
  <c r="K65" i="1" l="1"/>
  <c r="K66" i="1"/>
  <c r="L30" i="1"/>
  <c r="M50" i="3" s="1"/>
  <c r="L45" i="1" l="1"/>
  <c r="L47" i="1" s="1"/>
  <c r="L64" i="1" s="1"/>
  <c r="M28" i="1"/>
  <c r="M29" i="1"/>
  <c r="M30" i="1" l="1"/>
  <c r="N50" i="3" s="1"/>
  <c r="L66" i="1"/>
  <c r="L65" i="1"/>
  <c r="N28" i="1" l="1"/>
  <c r="N29" i="1"/>
  <c r="M45" i="1"/>
  <c r="M47" i="1" s="1"/>
  <c r="M64" i="1" l="1"/>
  <c r="M65" i="1" s="1"/>
  <c r="AX47" i="1"/>
  <c r="N30" i="1"/>
  <c r="M66" i="1"/>
  <c r="O28" i="1" l="1"/>
  <c r="N45" i="1"/>
  <c r="N47" i="1" s="1"/>
  <c r="O29" i="1"/>
  <c r="O30" i="1" s="1"/>
  <c r="P28" i="1" s="1"/>
  <c r="P29" i="1" l="1"/>
  <c r="P30" i="1" s="1"/>
  <c r="O45" i="1"/>
  <c r="O47" i="1" s="1"/>
  <c r="Q29" i="1" l="1"/>
  <c r="P45" i="1"/>
  <c r="P47" i="1" s="1"/>
  <c r="Q28" i="1"/>
  <c r="Q30" i="1" l="1"/>
  <c r="Q45" i="1" l="1"/>
  <c r="Q47" i="1" s="1"/>
  <c r="R29" i="1"/>
  <c r="R28" i="1"/>
  <c r="R30" i="1" l="1"/>
  <c r="S29" i="1" s="1"/>
  <c r="S28" i="1" l="1"/>
  <c r="R45" i="1"/>
  <c r="R47" i="1" s="1"/>
  <c r="S30" i="1"/>
  <c r="T29" i="1" s="1"/>
  <c r="S45" i="1" l="1"/>
  <c r="S47" i="1" s="1"/>
  <c r="T28" i="1"/>
  <c r="T30" i="1" s="1"/>
  <c r="U28" i="1" s="1"/>
  <c r="T45" i="1" l="1"/>
  <c r="T47" i="1" s="1"/>
  <c r="U29" i="1"/>
  <c r="U30" i="1" s="1"/>
  <c r="V28" i="1" s="1"/>
  <c r="U45" i="1" l="1"/>
  <c r="U47" i="1" s="1"/>
  <c r="V29" i="1"/>
  <c r="V30" i="1" s="1"/>
  <c r="V45" i="1" l="1"/>
  <c r="V47" i="1" s="1"/>
  <c r="W29" i="1"/>
  <c r="W28" i="1"/>
  <c r="W30" i="1" l="1"/>
  <c r="X29" i="1" l="1"/>
  <c r="X28" i="1"/>
  <c r="W45" i="1"/>
  <c r="W47" i="1" s="1"/>
  <c r="X30" i="1" l="1"/>
  <c r="Y29" i="1" s="1"/>
  <c r="Y28" i="1"/>
  <c r="X45" i="1"/>
  <c r="X47" i="1" s="1"/>
  <c r="Y30" i="1" l="1"/>
  <c r="Z29" i="1" s="1"/>
  <c r="Y45" i="1"/>
  <c r="Y47" i="1" s="1"/>
  <c r="Z28" i="1"/>
  <c r="Z30" i="1" l="1"/>
  <c r="AA28" i="1" s="1"/>
  <c r="AA29" i="1" l="1"/>
  <c r="AA30" i="1" s="1"/>
  <c r="AB28" i="1" s="1"/>
  <c r="Z45" i="1"/>
  <c r="Z47" i="1" s="1"/>
  <c r="AB29" i="1" l="1"/>
  <c r="AB30" i="1" s="1"/>
  <c r="AA45" i="1"/>
  <c r="AA47" i="1" s="1"/>
  <c r="AB45" i="1" l="1"/>
  <c r="AB47" i="1" s="1"/>
  <c r="AC29" i="1"/>
  <c r="AC28" i="1"/>
  <c r="AC30" i="1" l="1"/>
  <c r="AD29" i="1" s="1"/>
  <c r="AD28" i="1" l="1"/>
  <c r="AD30" i="1"/>
  <c r="AD45" i="1" s="1"/>
  <c r="AD47" i="1" s="1"/>
  <c r="AC45" i="1"/>
  <c r="AC47" i="1" s="1"/>
  <c r="AE29" i="1" l="1"/>
  <c r="AE28" i="1"/>
  <c r="AE30" i="1" l="1"/>
  <c r="AF28" i="1" l="1"/>
  <c r="AE45" i="1"/>
  <c r="AE47" i="1" s="1"/>
  <c r="AF29" i="1"/>
  <c r="AF30" i="1" l="1"/>
  <c r="AG28" i="1" l="1"/>
  <c r="AG29" i="1"/>
  <c r="AF45" i="1"/>
  <c r="AF47" i="1" s="1"/>
  <c r="AG30" i="1" l="1"/>
  <c r="AH29" i="1" s="1"/>
  <c r="AG45" i="1"/>
  <c r="AG47" i="1" s="1"/>
  <c r="AH28" i="1"/>
  <c r="AH30" i="1" s="1"/>
  <c r="AI29" i="1" l="1"/>
  <c r="AI28" i="1"/>
  <c r="AH45" i="1"/>
  <c r="AH47" i="1" s="1"/>
  <c r="AI30" i="1"/>
  <c r="AJ28" i="1" s="1"/>
  <c r="AI45" i="1" l="1"/>
  <c r="AI47" i="1" s="1"/>
  <c r="AJ29" i="1"/>
  <c r="AJ30" i="1" s="1"/>
  <c r="AK29" i="1" s="1"/>
  <c r="AK30" i="1" s="1"/>
  <c r="AK28" i="1"/>
  <c r="AL28" i="1" l="1"/>
  <c r="AK45" i="1"/>
  <c r="AK47" i="1" s="1"/>
  <c r="AJ45" i="1"/>
  <c r="AJ47" i="1" s="1"/>
  <c r="AL29" i="1"/>
  <c r="AL30" i="1" s="1"/>
  <c r="AL45" i="1" s="1"/>
  <c r="AL47" i="1" s="1"/>
  <c r="AM28" i="1" l="1"/>
  <c r="AM29" i="1"/>
  <c r="AM30" i="1" l="1"/>
  <c r="AM45" i="1" s="1"/>
  <c r="AM47" i="1" s="1"/>
  <c r="AN29" i="1"/>
  <c r="AN28" i="1"/>
  <c r="AN30" i="1" l="1"/>
  <c r="AO28" i="1" s="1"/>
  <c r="AN45" i="1" l="1"/>
  <c r="AN47" i="1" s="1"/>
  <c r="AO29" i="1"/>
  <c r="AO30" i="1" s="1"/>
  <c r="AP29" i="1" s="1"/>
  <c r="AP28" i="1" l="1"/>
  <c r="AP30" i="1" s="1"/>
  <c r="AQ29" i="1" s="1"/>
  <c r="AO45" i="1"/>
  <c r="AO47" i="1" s="1"/>
  <c r="AP45" i="1"/>
  <c r="AP47" i="1" s="1"/>
  <c r="AQ28" i="1"/>
  <c r="AQ30" i="1" s="1"/>
  <c r="AR28" i="1" l="1"/>
  <c r="AQ45" i="1"/>
  <c r="AQ47" i="1" s="1"/>
  <c r="AR29" i="1"/>
  <c r="AR30" i="1" s="1"/>
  <c r="AR45" i="1" s="1"/>
  <c r="AR47" i="1" s="1"/>
  <c r="AS28" i="1" l="1"/>
  <c r="AS29" i="1"/>
  <c r="AS30" i="1" l="1"/>
  <c r="AT28" i="1"/>
  <c r="AS45" i="1"/>
  <c r="AS47" i="1" s="1"/>
  <c r="AT29" i="1"/>
  <c r="AT30" i="1" l="1"/>
  <c r="AU29" i="1" l="1"/>
  <c r="AT45" i="1"/>
  <c r="AT47" i="1" s="1"/>
  <c r="AU28" i="1"/>
  <c r="AU30" i="1" l="1"/>
  <c r="AV28" i="1" s="1"/>
  <c r="AU45" i="1"/>
  <c r="AU47" i="1" s="1"/>
  <c r="AV29" i="1"/>
  <c r="AV30" i="1" l="1"/>
  <c r="AW29" i="1" s="1"/>
  <c r="AW28" i="1"/>
  <c r="AV45" i="1" l="1"/>
  <c r="AV47" i="1" s="1"/>
  <c r="AW30" i="1"/>
  <c r="AW45" i="1" s="1"/>
  <c r="AW47" i="1" s="1"/>
  <c r="F6" i="2" a="1"/>
  <c r="F34" i="2" s="1"/>
  <c r="F25" i="2" l="1"/>
  <c r="F10" i="2"/>
  <c r="AA10" i="2" s="1"/>
  <c r="F45" i="2"/>
  <c r="M45" i="2" s="1"/>
  <c r="F43" i="2"/>
  <c r="I43" i="2" s="1"/>
  <c r="F11" i="2"/>
  <c r="F53" i="2"/>
  <c r="F38" i="2"/>
  <c r="G38" i="2" s="1"/>
  <c r="F21" i="2"/>
  <c r="AJ21" i="2" s="1"/>
  <c r="F32" i="2"/>
  <c r="F48" i="2"/>
  <c r="J48" i="2" s="1"/>
  <c r="F16" i="2"/>
  <c r="G16" i="2" s="1"/>
  <c r="F42" i="2"/>
  <c r="G42" i="2" s="1"/>
  <c r="F50" i="2"/>
  <c r="H50" i="2" s="1"/>
  <c r="F7" i="2"/>
  <c r="K7" i="2" s="1"/>
  <c r="F36" i="2"/>
  <c r="H36" i="2" s="1"/>
  <c r="F15" i="2"/>
  <c r="AA15" i="2" s="1"/>
  <c r="F19" i="2"/>
  <c r="J19" i="2" s="1"/>
  <c r="F23" i="2"/>
  <c r="W23" i="2" s="1"/>
  <c r="F31" i="2"/>
  <c r="G31" i="2" s="1"/>
  <c r="F35" i="2"/>
  <c r="J35" i="2" s="1"/>
  <c r="F39" i="2"/>
  <c r="P39" i="2" s="1"/>
  <c r="F47" i="2"/>
  <c r="J47" i="2" s="1"/>
  <c r="F51" i="2"/>
  <c r="G51" i="2" s="1"/>
  <c r="F13" i="2"/>
  <c r="AE13" i="2" s="1"/>
  <c r="F27" i="2"/>
  <c r="F29" i="2"/>
  <c r="Q29" i="2" s="1"/>
  <c r="F40" i="2"/>
  <c r="K40" i="2" s="1"/>
  <c r="F14" i="2"/>
  <c r="AF14" i="2" s="1"/>
  <c r="F22" i="2"/>
  <c r="F30" i="2"/>
  <c r="Z30" i="2" s="1"/>
  <c r="F46" i="2"/>
  <c r="M46" i="2" s="1"/>
  <c r="F8" i="2"/>
  <c r="AY8" i="2" s="1"/>
  <c r="F12" i="2"/>
  <c r="F20" i="2"/>
  <c r="F24" i="2"/>
  <c r="K24" i="2" s="1"/>
  <c r="F28" i="2"/>
  <c r="P28" i="2" s="1"/>
  <c r="F6" i="2"/>
  <c r="F37" i="2"/>
  <c r="G37" i="2" s="1"/>
  <c r="F44" i="2"/>
  <c r="J44" i="2" s="1"/>
  <c r="F52" i="2"/>
  <c r="G52" i="2" s="1"/>
  <c r="F9" i="2"/>
  <c r="F17" i="2"/>
  <c r="F33" i="2"/>
  <c r="X33" i="2" s="1"/>
  <c r="F41" i="2"/>
  <c r="J41" i="2" s="1"/>
  <c r="F49" i="2"/>
  <c r="F18" i="2"/>
  <c r="T18" i="2" s="1"/>
  <c r="F26" i="2"/>
  <c r="AG26" i="2" s="1"/>
  <c r="G50" i="2"/>
  <c r="AF7" i="2"/>
  <c r="P19" i="2"/>
  <c r="AF19" i="2"/>
  <c r="Y19" i="2"/>
  <c r="AK19" i="2"/>
  <c r="M19" i="2"/>
  <c r="O19" i="2"/>
  <c r="V19" i="2"/>
  <c r="AA19" i="2"/>
  <c r="H19" i="2"/>
  <c r="AL19" i="2"/>
  <c r="G19" i="2"/>
  <c r="U19" i="2"/>
  <c r="R19" i="2"/>
  <c r="AC19" i="2"/>
  <c r="AB19" i="2"/>
  <c r="AJ19" i="2"/>
  <c r="AH19" i="2"/>
  <c r="AG19" i="2"/>
  <c r="K19" i="2"/>
  <c r="Z19" i="2"/>
  <c r="AE19" i="2"/>
  <c r="S19" i="2"/>
  <c r="AI19" i="2"/>
  <c r="AN19" i="2"/>
  <c r="N19" i="2"/>
  <c r="L19" i="2"/>
  <c r="T19" i="2"/>
  <c r="X19" i="2"/>
  <c r="N23" i="2"/>
  <c r="U23" i="2"/>
  <c r="V23" i="2"/>
  <c r="O23" i="2"/>
  <c r="H23" i="2"/>
  <c r="Z23" i="2"/>
  <c r="AB23" i="2"/>
  <c r="K23" i="2"/>
  <c r="I23" i="2"/>
  <c r="J23" i="2"/>
  <c r="T23" i="2"/>
  <c r="AF23" i="2"/>
  <c r="AH23" i="2"/>
  <c r="G23" i="2"/>
  <c r="AA23" i="2"/>
  <c r="P23" i="2"/>
  <c r="Q23" i="2"/>
  <c r="Y23" i="2"/>
  <c r="AE23" i="2"/>
  <c r="AG23" i="2"/>
  <c r="AJ23" i="2"/>
  <c r="AB31" i="2"/>
  <c r="M31" i="2"/>
  <c r="S39" i="2"/>
  <c r="H39" i="2"/>
  <c r="I39" i="2"/>
  <c r="G39" i="2"/>
  <c r="N39" i="2"/>
  <c r="R39" i="2"/>
  <c r="L39" i="2"/>
  <c r="K39" i="2"/>
  <c r="O39" i="2"/>
  <c r="Q39" i="2"/>
  <c r="J39" i="2"/>
  <c r="M39" i="2"/>
  <c r="I47" i="2"/>
  <c r="K47" i="2"/>
  <c r="H51" i="2"/>
  <c r="Y10" i="2"/>
  <c r="AT10" i="2"/>
  <c r="AN10" i="2"/>
  <c r="AO10" i="2"/>
  <c r="W10" i="2"/>
  <c r="K10" i="2"/>
  <c r="AF10" i="2"/>
  <c r="G10" i="2"/>
  <c r="AS10" i="2"/>
  <c r="U10" i="2"/>
  <c r="J10" i="2"/>
  <c r="S10" i="2"/>
  <c r="Z10" i="2"/>
  <c r="AV10" i="2"/>
  <c r="AB10" i="2"/>
  <c r="AI10" i="2"/>
  <c r="L10" i="2"/>
  <c r="Q10" i="2"/>
  <c r="AC10" i="2"/>
  <c r="AG10" i="2"/>
  <c r="AQ10" i="2"/>
  <c r="AW10" i="2"/>
  <c r="AE10" i="2"/>
  <c r="R10" i="2"/>
  <c r="M10" i="2"/>
  <c r="X10" i="2"/>
  <c r="AM10" i="2"/>
  <c r="AU10" i="2"/>
  <c r="AH10" i="2"/>
  <c r="I10" i="2"/>
  <c r="AK10" i="2"/>
  <c r="H10" i="2"/>
  <c r="L45" i="2"/>
  <c r="T11" i="2"/>
  <c r="AV11" i="2"/>
  <c r="K11" i="2"/>
  <c r="AK11" i="2"/>
  <c r="AR11" i="2"/>
  <c r="J11" i="2"/>
  <c r="AM11" i="2"/>
  <c r="N11" i="2"/>
  <c r="AE11" i="2"/>
  <c r="AH11" i="2"/>
  <c r="AS11" i="2"/>
  <c r="AD11" i="2"/>
  <c r="AF11" i="2"/>
  <c r="G11" i="2"/>
  <c r="AU11" i="2"/>
  <c r="V11" i="2"/>
  <c r="AI11" i="2"/>
  <c r="P11" i="2"/>
  <c r="W11" i="2"/>
  <c r="X11" i="2"/>
  <c r="AP11" i="2"/>
  <c r="O11" i="2"/>
  <c r="AO11" i="2"/>
  <c r="Z11" i="2"/>
  <c r="L11" i="2"/>
  <c r="AC11" i="2"/>
  <c r="AN11" i="2"/>
  <c r="M11" i="2"/>
  <c r="AJ11" i="2"/>
  <c r="AQ11" i="2"/>
  <c r="U11" i="2"/>
  <c r="AT11" i="2"/>
  <c r="R11" i="2"/>
  <c r="AB11" i="2"/>
  <c r="AL11" i="2"/>
  <c r="H11" i="2"/>
  <c r="Y11" i="2"/>
  <c r="Q11" i="2"/>
  <c r="AG11" i="2"/>
  <c r="I11" i="2"/>
  <c r="AA11" i="2"/>
  <c r="S11" i="2"/>
  <c r="P38" i="2"/>
  <c r="M38" i="2"/>
  <c r="Z32" i="2"/>
  <c r="Y32" i="2"/>
  <c r="O32" i="2"/>
  <c r="K32" i="2"/>
  <c r="I32" i="2"/>
  <c r="P32" i="2"/>
  <c r="W32" i="2"/>
  <c r="T32" i="2"/>
  <c r="M32" i="2"/>
  <c r="J32" i="2"/>
  <c r="AA32" i="2"/>
  <c r="U32" i="2"/>
  <c r="S32" i="2"/>
  <c r="V32" i="2"/>
  <c r="R32" i="2"/>
  <c r="H32" i="2"/>
  <c r="L32" i="2"/>
  <c r="X32" i="2"/>
  <c r="Q32" i="2"/>
  <c r="N32" i="2"/>
  <c r="G32" i="2"/>
  <c r="I48" i="2"/>
  <c r="H48" i="2"/>
  <c r="K48" i="2"/>
  <c r="X16" i="2"/>
  <c r="R16" i="2"/>
  <c r="AD27" i="2"/>
  <c r="V27" i="2"/>
  <c r="O27" i="2"/>
  <c r="S27" i="2"/>
  <c r="G27" i="2"/>
  <c r="K27" i="2"/>
  <c r="Y27" i="2"/>
  <c r="T27" i="2"/>
  <c r="J27" i="2"/>
  <c r="L27" i="2"/>
  <c r="AB27" i="2"/>
  <c r="X27" i="2"/>
  <c r="AA27" i="2"/>
  <c r="U27" i="2"/>
  <c r="Q27" i="2"/>
  <c r="H27" i="2"/>
  <c r="R27" i="2"/>
  <c r="Z27" i="2"/>
  <c r="W27" i="2"/>
  <c r="N27" i="2"/>
  <c r="M27" i="2"/>
  <c r="AE27" i="2"/>
  <c r="P27" i="2"/>
  <c r="AF27" i="2"/>
  <c r="AC27" i="2"/>
  <c r="I27" i="2"/>
  <c r="AA29" i="2"/>
  <c r="V29" i="2"/>
  <c r="Y29" i="2"/>
  <c r="AD29" i="2"/>
  <c r="I29" i="2"/>
  <c r="T29" i="2"/>
  <c r="G29" i="2"/>
  <c r="N29" i="2"/>
  <c r="U29" i="2"/>
  <c r="P29" i="2"/>
  <c r="S29" i="2"/>
  <c r="O29" i="2"/>
  <c r="R29" i="2"/>
  <c r="H29" i="2"/>
  <c r="W29" i="2"/>
  <c r="K29" i="2"/>
  <c r="AC29" i="2"/>
  <c r="X29" i="2"/>
  <c r="P22" i="2"/>
  <c r="K22" i="2"/>
  <c r="X22" i="2"/>
  <c r="V22" i="2"/>
  <c r="T22" i="2"/>
  <c r="M22" i="2"/>
  <c r="N22" i="2"/>
  <c r="H22" i="2"/>
  <c r="AG22" i="2"/>
  <c r="AF22" i="2"/>
  <c r="Z22" i="2"/>
  <c r="W22" i="2"/>
  <c r="AH22" i="2"/>
  <c r="AI22" i="2"/>
  <c r="AC22" i="2"/>
  <c r="AA22" i="2"/>
  <c r="AB22" i="2"/>
  <c r="AJ22" i="2"/>
  <c r="U22" i="2"/>
  <c r="L22" i="2"/>
  <c r="Y22" i="2"/>
  <c r="AK22" i="2"/>
  <c r="S22" i="2"/>
  <c r="Q22" i="2"/>
  <c r="G22" i="2"/>
  <c r="I22" i="2"/>
  <c r="J22" i="2"/>
  <c r="O22" i="2"/>
  <c r="AE22" i="2"/>
  <c r="AD22" i="2"/>
  <c r="R22" i="2"/>
  <c r="G30" i="2"/>
  <c r="L30" i="2"/>
  <c r="Y30" i="2"/>
  <c r="K30" i="2"/>
  <c r="H46" i="2"/>
  <c r="U12" i="2"/>
  <c r="Z12" i="2"/>
  <c r="AQ12" i="2"/>
  <c r="AB12" i="2"/>
  <c r="H12" i="2"/>
  <c r="AU12" i="2"/>
  <c r="AA12" i="2"/>
  <c r="AL12" i="2"/>
  <c r="AE12" i="2"/>
  <c r="L12" i="2"/>
  <c r="AR12" i="2"/>
  <c r="AG12" i="2"/>
  <c r="N12" i="2"/>
  <c r="AH12" i="2"/>
  <c r="G12" i="2"/>
  <c r="I12" i="2"/>
  <c r="AC12" i="2"/>
  <c r="W12" i="2"/>
  <c r="AK12" i="2"/>
  <c r="P12" i="2"/>
  <c r="R12" i="2"/>
  <c r="AJ12" i="2"/>
  <c r="M12" i="2"/>
  <c r="K12" i="2"/>
  <c r="AF12" i="2"/>
  <c r="O12" i="2"/>
  <c r="AN12" i="2"/>
  <c r="AI12" i="2"/>
  <c r="J12" i="2"/>
  <c r="AT12" i="2"/>
  <c r="Y12" i="2"/>
  <c r="V12" i="2"/>
  <c r="AP12" i="2"/>
  <c r="S12" i="2"/>
  <c r="AS12" i="2"/>
  <c r="AD12" i="2"/>
  <c r="T12" i="2"/>
  <c r="AO12" i="2"/>
  <c r="X12" i="2"/>
  <c r="Q12" i="2"/>
  <c r="AM12" i="2"/>
  <c r="AC20" i="2"/>
  <c r="S20" i="2"/>
  <c r="AJ20" i="2"/>
  <c r="Y20" i="2"/>
  <c r="AK20" i="2"/>
  <c r="W20" i="2"/>
  <c r="AF20" i="2"/>
  <c r="V20" i="2"/>
  <c r="X20" i="2"/>
  <c r="L20" i="2"/>
  <c r="G20" i="2"/>
  <c r="AL20" i="2"/>
  <c r="AE20" i="2"/>
  <c r="Q20" i="2"/>
  <c r="AG20" i="2"/>
  <c r="K20" i="2"/>
  <c r="AB20" i="2"/>
  <c r="O20" i="2"/>
  <c r="AI20" i="2"/>
  <c r="T20" i="2"/>
  <c r="AH20" i="2"/>
  <c r="H20" i="2"/>
  <c r="R20" i="2"/>
  <c r="Z20" i="2"/>
  <c r="AD20" i="2"/>
  <c r="AM20" i="2"/>
  <c r="U20" i="2"/>
  <c r="N20" i="2"/>
  <c r="M20" i="2"/>
  <c r="J20" i="2"/>
  <c r="AA20" i="2"/>
  <c r="I20" i="2"/>
  <c r="P20" i="2"/>
  <c r="AF24" i="2"/>
  <c r="O24" i="2"/>
  <c r="I25" i="2"/>
  <c r="AH25" i="2"/>
  <c r="AB25" i="2"/>
  <c r="J25" i="2"/>
  <c r="L25" i="2"/>
  <c r="T25" i="2"/>
  <c r="G25" i="2"/>
  <c r="W25" i="2"/>
  <c r="U25" i="2"/>
  <c r="AD25" i="2"/>
  <c r="Z25" i="2"/>
  <c r="X25" i="2"/>
  <c r="Q25" i="2"/>
  <c r="H25" i="2"/>
  <c r="Y25" i="2"/>
  <c r="P25" i="2"/>
  <c r="V25" i="2"/>
  <c r="AA25" i="2"/>
  <c r="S25" i="2"/>
  <c r="O25" i="2"/>
  <c r="AF25" i="2"/>
  <c r="AC25" i="2"/>
  <c r="M25" i="2"/>
  <c r="K25" i="2"/>
  <c r="AG25" i="2"/>
  <c r="N25" i="2"/>
  <c r="AE25" i="2"/>
  <c r="R25" i="2"/>
  <c r="AE6" i="2"/>
  <c r="X6" i="2"/>
  <c r="AV6" i="2"/>
  <c r="AX6" i="2"/>
  <c r="AN6" i="2"/>
  <c r="O6" i="2"/>
  <c r="W6" i="2"/>
  <c r="AO6" i="2"/>
  <c r="J6" i="2"/>
  <c r="U6" i="2"/>
  <c r="AU6" i="2"/>
  <c r="AL6" i="2"/>
  <c r="T6" i="2"/>
  <c r="AY6" i="2"/>
  <c r="AI6" i="2"/>
  <c r="AZ6" i="2"/>
  <c r="AQ6" i="2"/>
  <c r="AB6" i="2"/>
  <c r="AF6" i="2"/>
  <c r="R6" i="2"/>
  <c r="BA6" i="2"/>
  <c r="K6" i="2"/>
  <c r="AS6" i="2"/>
  <c r="AC6" i="2"/>
  <c r="AJ6" i="2"/>
  <c r="AP6" i="2"/>
  <c r="Z6" i="2"/>
  <c r="AW6" i="2"/>
  <c r="AG6" i="2"/>
  <c r="N6" i="2"/>
  <c r="L6" i="2"/>
  <c r="AA6" i="2"/>
  <c r="AK6" i="2"/>
  <c r="V6" i="2"/>
  <c r="AR6" i="2"/>
  <c r="AM6" i="2"/>
  <c r="AT6" i="2"/>
  <c r="P6" i="2"/>
  <c r="S6" i="2"/>
  <c r="AH6" i="2"/>
  <c r="AD6" i="2"/>
  <c r="Y6" i="2"/>
  <c r="M6" i="2"/>
  <c r="Q6" i="2"/>
  <c r="P37" i="2"/>
  <c r="Q37" i="2"/>
  <c r="K37" i="2"/>
  <c r="M37" i="2"/>
  <c r="O44" i="2"/>
  <c r="AL9" i="2"/>
  <c r="AN9" i="2"/>
  <c r="M9" i="2"/>
  <c r="AJ9" i="2"/>
  <c r="P9" i="2"/>
  <c r="AT9" i="2"/>
  <c r="L9" i="2"/>
  <c r="AM9" i="2"/>
  <c r="AB9" i="2"/>
  <c r="N9" i="2"/>
  <c r="AP9" i="2"/>
  <c r="AG9" i="2"/>
  <c r="G9" i="2"/>
  <c r="J9" i="2"/>
  <c r="AD9" i="2"/>
  <c r="AK9" i="2"/>
  <c r="S9" i="2"/>
  <c r="AX9" i="2"/>
  <c r="Q9" i="2"/>
  <c r="V9" i="2"/>
  <c r="AE9" i="2"/>
  <c r="T9" i="2"/>
  <c r="Y9" i="2"/>
  <c r="K9" i="2"/>
  <c r="AH9" i="2"/>
  <c r="AS9" i="2"/>
  <c r="I9" i="2"/>
  <c r="AW9" i="2"/>
  <c r="AI9" i="2"/>
  <c r="AC9" i="2"/>
  <c r="AR9" i="2"/>
  <c r="W9" i="2"/>
  <c r="AO9" i="2"/>
  <c r="X9" i="2"/>
  <c r="AQ9" i="2"/>
  <c r="AF9" i="2"/>
  <c r="AA9" i="2"/>
  <c r="Z9" i="2"/>
  <c r="H9" i="2"/>
  <c r="AU9" i="2"/>
  <c r="R9" i="2"/>
  <c r="AV9" i="2"/>
  <c r="O9" i="2"/>
  <c r="U9" i="2"/>
  <c r="AC17" i="2"/>
  <c r="W17" i="2"/>
  <c r="P17" i="2"/>
  <c r="J17" i="2"/>
  <c r="AN17" i="2"/>
  <c r="K17" i="2"/>
  <c r="I17" i="2"/>
  <c r="AL17" i="2"/>
  <c r="AI17" i="2"/>
  <c r="O17" i="2"/>
  <c r="AP17" i="2"/>
  <c r="AD17" i="2"/>
  <c r="L17" i="2"/>
  <c r="G17" i="2"/>
  <c r="AG17" i="2"/>
  <c r="AA17" i="2"/>
  <c r="AM17" i="2"/>
  <c r="X17" i="2"/>
  <c r="Z17" i="2"/>
  <c r="U17" i="2"/>
  <c r="Y17" i="2"/>
  <c r="AK17" i="2"/>
  <c r="N17" i="2"/>
  <c r="AE17" i="2"/>
  <c r="T17" i="2"/>
  <c r="AB17" i="2"/>
  <c r="AH17" i="2"/>
  <c r="H17" i="2"/>
  <c r="AJ17" i="2"/>
  <c r="M17" i="2"/>
  <c r="V17" i="2"/>
  <c r="AO17" i="2"/>
  <c r="R17" i="2"/>
  <c r="Q17" i="2"/>
  <c r="AF17" i="2"/>
  <c r="S17" i="2"/>
  <c r="L33" i="2"/>
  <c r="Q33" i="2"/>
  <c r="T33" i="2"/>
  <c r="I49" i="2"/>
  <c r="G49" i="2"/>
  <c r="J49" i="2"/>
  <c r="H49" i="2"/>
  <c r="W18" i="2"/>
  <c r="AM18" i="2"/>
  <c r="Z18" i="2"/>
  <c r="AK18" i="2"/>
  <c r="V18" i="2"/>
  <c r="AO18" i="2"/>
  <c r="G18" i="2"/>
  <c r="AN18" i="2"/>
  <c r="Y18" i="2"/>
  <c r="P26" i="2"/>
  <c r="W26" i="2"/>
  <c r="AF26" i="2"/>
  <c r="Z26" i="2"/>
  <c r="Y34" i="2"/>
  <c r="V34" i="2"/>
  <c r="J34" i="2"/>
  <c r="W34" i="2"/>
  <c r="H34" i="2"/>
  <c r="T34" i="2"/>
  <c r="X34" i="2"/>
  <c r="S34" i="2"/>
  <c r="N34" i="2"/>
  <c r="O34" i="2"/>
  <c r="K34" i="2"/>
  <c r="L34" i="2"/>
  <c r="Q34" i="2"/>
  <c r="M34" i="2"/>
  <c r="G34" i="2"/>
  <c r="I34" i="2"/>
  <c r="R34" i="2"/>
  <c r="U34" i="2"/>
  <c r="P34" i="2"/>
  <c r="N18" i="2" l="1"/>
  <c r="O18" i="2"/>
  <c r="S18" i="2"/>
  <c r="H18" i="2"/>
  <c r="AL18" i="2"/>
  <c r="U37" i="2"/>
  <c r="S37" i="2"/>
  <c r="S30" i="2"/>
  <c r="M30" i="2"/>
  <c r="G47" i="2"/>
  <c r="R7" i="2"/>
  <c r="AI7" i="2"/>
  <c r="AF18" i="2"/>
  <c r="AB18" i="2"/>
  <c r="AH18" i="2"/>
  <c r="U18" i="2"/>
  <c r="N37" i="2"/>
  <c r="H37" i="2"/>
  <c r="X30" i="2"/>
  <c r="R30" i="2"/>
  <c r="V30" i="2"/>
  <c r="AP7" i="2"/>
  <c r="AI18" i="2"/>
  <c r="V37" i="2"/>
  <c r="I37" i="2"/>
  <c r="N30" i="2"/>
  <c r="I30" i="2"/>
  <c r="U7" i="2"/>
  <c r="O37" i="2"/>
  <c r="J37" i="2"/>
  <c r="P30" i="2"/>
  <c r="AC30" i="2"/>
  <c r="AR7" i="2"/>
  <c r="Y7" i="2"/>
  <c r="AA18" i="2"/>
  <c r="Q18" i="2"/>
  <c r="AC18" i="2"/>
  <c r="P18" i="2"/>
  <c r="R18" i="2"/>
  <c r="AD18" i="2"/>
  <c r="J18" i="2"/>
  <c r="R37" i="2"/>
  <c r="L37" i="2"/>
  <c r="H30" i="2"/>
  <c r="O30" i="2"/>
  <c r="AL7" i="2"/>
  <c r="AE7" i="2"/>
  <c r="K18" i="2"/>
  <c r="X18" i="2"/>
  <c r="AJ18" i="2"/>
  <c r="AE18" i="2"/>
  <c r="M18" i="2"/>
  <c r="I18" i="2"/>
  <c r="L18" i="2"/>
  <c r="AG18" i="2"/>
  <c r="T37" i="2"/>
  <c r="U30" i="2"/>
  <c r="Q30" i="2"/>
  <c r="L47" i="2"/>
  <c r="T39" i="2"/>
  <c r="AD23" i="2"/>
  <c r="I50" i="2"/>
  <c r="Q19" i="2"/>
  <c r="W19" i="2"/>
  <c r="AM19" i="2"/>
  <c r="I19" i="2"/>
  <c r="AD19" i="2"/>
  <c r="AV7" i="2"/>
  <c r="B7" i="2"/>
  <c r="D7" i="2" s="1"/>
  <c r="Z7" i="2"/>
  <c r="AQ7" i="2"/>
  <c r="I7" i="2"/>
  <c r="AT7" i="2"/>
  <c r="O7" i="2"/>
  <c r="AZ7" i="2"/>
  <c r="AG7" i="2"/>
  <c r="S7" i="2"/>
  <c r="AO7" i="2"/>
  <c r="AD7" i="2"/>
  <c r="L7" i="2"/>
  <c r="AU7" i="2"/>
  <c r="X7" i="2"/>
  <c r="Y26" i="2"/>
  <c r="L26" i="2"/>
  <c r="H33" i="2"/>
  <c r="L44" i="2"/>
  <c r="AC24" i="2"/>
  <c r="R40" i="2"/>
  <c r="S16" i="2"/>
  <c r="P36" i="2"/>
  <c r="AA26" i="2"/>
  <c r="T26" i="2"/>
  <c r="V33" i="2"/>
  <c r="G24" i="2"/>
  <c r="N40" i="2"/>
  <c r="AL16" i="2"/>
  <c r="U36" i="2"/>
  <c r="Q7" i="2"/>
  <c r="AH7" i="2"/>
  <c r="AY7" i="2"/>
  <c r="M7" i="2"/>
  <c r="T7" i="2"/>
  <c r="L28" i="2"/>
  <c r="AK7" i="2"/>
  <c r="AX7" i="2"/>
  <c r="Z21" i="2"/>
  <c r="G13" i="2"/>
  <c r="AJ7" i="2"/>
  <c r="N7" i="2"/>
  <c r="W7" i="2"/>
  <c r="AW7" i="2"/>
  <c r="V7" i="2"/>
  <c r="I41" i="2"/>
  <c r="O21" i="2"/>
  <c r="P43" i="2"/>
  <c r="AC28" i="2"/>
  <c r="M26" i="2"/>
  <c r="G41" i="2"/>
  <c r="G33" i="2"/>
  <c r="H44" i="2"/>
  <c r="AI21" i="2"/>
  <c r="I28" i="2"/>
  <c r="N24" i="2"/>
  <c r="AG24" i="2"/>
  <c r="P8" i="2"/>
  <c r="O16" i="2"/>
  <c r="AI16" i="2"/>
  <c r="AG16" i="2"/>
  <c r="Q38" i="2"/>
  <c r="X31" i="2"/>
  <c r="R31" i="2"/>
  <c r="L36" i="2"/>
  <c r="N26" i="2"/>
  <c r="J26" i="2"/>
  <c r="Y33" i="2"/>
  <c r="AA24" i="2"/>
  <c r="I26" i="2"/>
  <c r="AC26" i="2"/>
  <c r="AB26" i="2"/>
  <c r="M33" i="2"/>
  <c r="I33" i="2"/>
  <c r="K33" i="2"/>
  <c r="G44" i="2"/>
  <c r="S28" i="2"/>
  <c r="Y24" i="2"/>
  <c r="R24" i="2"/>
  <c r="AH24" i="2"/>
  <c r="J30" i="2"/>
  <c r="T30" i="2"/>
  <c r="AA30" i="2"/>
  <c r="W30" i="2"/>
  <c r="AB30" i="2"/>
  <c r="G14" i="2"/>
  <c r="J29" i="2"/>
  <c r="M29" i="2"/>
  <c r="Z29" i="2"/>
  <c r="L29" i="2"/>
  <c r="AB29" i="2"/>
  <c r="AP16" i="2"/>
  <c r="G48" i="2"/>
  <c r="O38" i="2"/>
  <c r="N10" i="2"/>
  <c r="T10" i="2"/>
  <c r="AR10" i="2"/>
  <c r="AL10" i="2"/>
  <c r="AJ10" i="2"/>
  <c r="P10" i="2"/>
  <c r="AP10" i="2"/>
  <c r="V10" i="2"/>
  <c r="AD10" i="2"/>
  <c r="O10" i="2"/>
  <c r="H47" i="2"/>
  <c r="R23" i="2"/>
  <c r="L23" i="2"/>
  <c r="S23" i="2"/>
  <c r="AI23" i="2"/>
  <c r="AC23" i="2"/>
  <c r="X23" i="2"/>
  <c r="M23" i="2"/>
  <c r="AH15" i="2"/>
  <c r="AB7" i="2"/>
  <c r="P7" i="2"/>
  <c r="AN7" i="2"/>
  <c r="AC7" i="2"/>
  <c r="AM7" i="2"/>
  <c r="G7" i="2"/>
  <c r="AA7" i="2"/>
  <c r="J7" i="2"/>
  <c r="H7" i="2"/>
  <c r="AS7" i="2"/>
  <c r="AG21" i="2"/>
  <c r="Y21" i="2"/>
  <c r="AH21" i="2"/>
  <c r="AE21" i="2"/>
  <c r="U21" i="2"/>
  <c r="H21" i="2"/>
  <c r="P21" i="2"/>
  <c r="I21" i="2"/>
  <c r="AK21" i="2"/>
  <c r="AA21" i="2"/>
  <c r="N21" i="2"/>
  <c r="R21" i="2"/>
  <c r="L21" i="2"/>
  <c r="T21" i="2"/>
  <c r="W21" i="2"/>
  <c r="V21" i="2"/>
  <c r="H41" i="2"/>
  <c r="AB21" i="2"/>
  <c r="J21" i="2"/>
  <c r="O43" i="2"/>
  <c r="T28" i="2"/>
  <c r="Q28" i="2"/>
  <c r="AV8" i="2"/>
  <c r="S21" i="2"/>
  <c r="AC21" i="2"/>
  <c r="M21" i="2"/>
  <c r="X21" i="2"/>
  <c r="J28" i="2"/>
  <c r="AA28" i="2"/>
  <c r="L14" i="2"/>
  <c r="M41" i="2"/>
  <c r="O41" i="2"/>
  <c r="L41" i="2"/>
  <c r="R41" i="2"/>
  <c r="P41" i="2"/>
  <c r="K41" i="2"/>
  <c r="Y28" i="2"/>
  <c r="W28" i="2"/>
  <c r="Z28" i="2"/>
  <c r="H28" i="2"/>
  <c r="AD28" i="2"/>
  <c r="R28" i="2"/>
  <c r="V28" i="2"/>
  <c r="N28" i="2"/>
  <c r="G28" i="2"/>
  <c r="AE28" i="2"/>
  <c r="AB28" i="2"/>
  <c r="X28" i="2"/>
  <c r="L8" i="2"/>
  <c r="AS8" i="2"/>
  <c r="O8" i="2"/>
  <c r="AR8" i="2"/>
  <c r="Z8" i="2"/>
  <c r="M8" i="2"/>
  <c r="J8" i="2"/>
  <c r="G8" i="2"/>
  <c r="AE8" i="2"/>
  <c r="AU8" i="2"/>
  <c r="N8" i="2"/>
  <c r="Y8" i="2"/>
  <c r="H8" i="2"/>
  <c r="AW8" i="2"/>
  <c r="AI8" i="2"/>
  <c r="U8" i="2"/>
  <c r="AF8" i="2"/>
  <c r="AX8" i="2"/>
  <c r="Q8" i="2"/>
  <c r="AK8" i="2"/>
  <c r="X8" i="2"/>
  <c r="V8" i="2"/>
  <c r="AB8" i="2"/>
  <c r="AQ8" i="2"/>
  <c r="I8" i="2"/>
  <c r="AT8" i="2"/>
  <c r="AM8" i="2"/>
  <c r="AC8" i="2"/>
  <c r="AN8" i="2"/>
  <c r="AL8" i="2"/>
  <c r="W8" i="2"/>
  <c r="S8" i="2"/>
  <c r="T8" i="2"/>
  <c r="AO8" i="2"/>
  <c r="AA8" i="2"/>
  <c r="R8" i="2"/>
  <c r="AJ8" i="2"/>
  <c r="AH8" i="2"/>
  <c r="AG8" i="2"/>
  <c r="K8" i="2"/>
  <c r="AI14" i="2"/>
  <c r="P14" i="2"/>
  <c r="M14" i="2"/>
  <c r="U14" i="2"/>
  <c r="AC14" i="2"/>
  <c r="AB14" i="2"/>
  <c r="S14" i="2"/>
  <c r="I14" i="2"/>
  <c r="J14" i="2"/>
  <c r="AD14" i="2"/>
  <c r="V14" i="2"/>
  <c r="R14" i="2"/>
  <c r="AM14" i="2"/>
  <c r="AE14" i="2"/>
  <c r="N14" i="2"/>
  <c r="AL14" i="2"/>
  <c r="Q14" i="2"/>
  <c r="AJ14" i="2"/>
  <c r="AS14" i="2"/>
  <c r="Y14" i="2"/>
  <c r="K14" i="2"/>
  <c r="O14" i="2"/>
  <c r="X14" i="2"/>
  <c r="T14" i="2"/>
  <c r="AQ14" i="2"/>
  <c r="AP14" i="2"/>
  <c r="Z14" i="2"/>
  <c r="AO14" i="2"/>
  <c r="AK14" i="2"/>
  <c r="AA14" i="2"/>
  <c r="W14" i="2"/>
  <c r="AN14" i="2"/>
  <c r="AR14" i="2"/>
  <c r="AH14" i="2"/>
  <c r="K13" i="2"/>
  <c r="Q13" i="2"/>
  <c r="AS13" i="2"/>
  <c r="H13" i="2"/>
  <c r="AR13" i="2"/>
  <c r="O13" i="2"/>
  <c r="AO13" i="2"/>
  <c r="J13" i="2"/>
  <c r="AM13" i="2"/>
  <c r="S13" i="2"/>
  <c r="AJ13" i="2"/>
  <c r="AP13" i="2"/>
  <c r="AQ13" i="2"/>
  <c r="AF13" i="2"/>
  <c r="AK13" i="2"/>
  <c r="Y13" i="2"/>
  <c r="W13" i="2"/>
  <c r="AD13" i="2"/>
  <c r="AB13" i="2"/>
  <c r="U13" i="2"/>
  <c r="P13" i="2"/>
  <c r="AT13" i="2"/>
  <c r="AH13" i="2"/>
  <c r="R13" i="2"/>
  <c r="X13" i="2"/>
  <c r="T13" i="2"/>
  <c r="I13" i="2"/>
  <c r="V13" i="2"/>
  <c r="N13" i="2"/>
  <c r="AA13" i="2"/>
  <c r="M13" i="2"/>
  <c r="Z13" i="2"/>
  <c r="AI13" i="2"/>
  <c r="L13" i="2"/>
  <c r="AN13" i="2"/>
  <c r="R35" i="2"/>
  <c r="I35" i="2"/>
  <c r="T35" i="2"/>
  <c r="K35" i="2"/>
  <c r="P35" i="2"/>
  <c r="N35" i="2"/>
  <c r="M35" i="2"/>
  <c r="G35" i="2"/>
  <c r="U35" i="2"/>
  <c r="X35" i="2"/>
  <c r="V35" i="2"/>
  <c r="O35" i="2"/>
  <c r="L35" i="2"/>
  <c r="S35" i="2"/>
  <c r="H35" i="2"/>
  <c r="Q35" i="2"/>
  <c r="M15" i="2"/>
  <c r="AK15" i="2"/>
  <c r="U15" i="2"/>
  <c r="AG15" i="2"/>
  <c r="AQ15" i="2"/>
  <c r="AJ15" i="2"/>
  <c r="AO15" i="2"/>
  <c r="H15" i="2"/>
  <c r="N15" i="2"/>
  <c r="L15" i="2"/>
  <c r="AC15" i="2"/>
  <c r="G15" i="2"/>
  <c r="AE15" i="2"/>
  <c r="AF15" i="2"/>
  <c r="Q15" i="2"/>
  <c r="P15" i="2"/>
  <c r="J15" i="2"/>
  <c r="O15" i="2"/>
  <c r="AB15" i="2"/>
  <c r="AL15" i="2"/>
  <c r="T15" i="2"/>
  <c r="I15" i="2"/>
  <c r="K15" i="2"/>
  <c r="AI15" i="2"/>
  <c r="V15" i="2"/>
  <c r="W15" i="2"/>
  <c r="AP15" i="2"/>
  <c r="AM15" i="2"/>
  <c r="S15" i="2"/>
  <c r="X15" i="2"/>
  <c r="Y15" i="2"/>
  <c r="AN15" i="2"/>
  <c r="AD15" i="2"/>
  <c r="R15" i="2"/>
  <c r="P42" i="2"/>
  <c r="O42" i="2"/>
  <c r="N42" i="2"/>
  <c r="J42" i="2"/>
  <c r="L42" i="2"/>
  <c r="H42" i="2"/>
  <c r="M42" i="2"/>
  <c r="K42" i="2"/>
  <c r="I42" i="2"/>
  <c r="Q42" i="2"/>
  <c r="K43" i="2"/>
  <c r="L43" i="2"/>
  <c r="N43" i="2"/>
  <c r="H43" i="2"/>
  <c r="J43" i="2"/>
  <c r="K21" i="2"/>
  <c r="AD21" i="2"/>
  <c r="K28" i="2"/>
  <c r="AP8" i="2"/>
  <c r="H14" i="2"/>
  <c r="AC13" i="2"/>
  <c r="W35" i="2"/>
  <c r="AR15" i="2"/>
  <c r="Q41" i="2"/>
  <c r="N41" i="2"/>
  <c r="G21" i="2"/>
  <c r="AF21" i="2"/>
  <c r="Q21" i="2"/>
  <c r="AL21" i="2"/>
  <c r="G43" i="2"/>
  <c r="M43" i="2"/>
  <c r="U28" i="2"/>
  <c r="M28" i="2"/>
  <c r="O28" i="2"/>
  <c r="AD8" i="2"/>
  <c r="AG14" i="2"/>
  <c r="AL13" i="2"/>
  <c r="AG13" i="2"/>
  <c r="Z15" i="2"/>
  <c r="K46" i="2"/>
  <c r="L46" i="2"/>
  <c r="G46" i="2"/>
  <c r="I46" i="2"/>
  <c r="G40" i="2"/>
  <c r="M40" i="2"/>
  <c r="S40" i="2"/>
  <c r="L40" i="2"/>
  <c r="Q40" i="2"/>
  <c r="J40" i="2"/>
  <c r="P40" i="2"/>
  <c r="K31" i="2"/>
  <c r="H31" i="2"/>
  <c r="Z31" i="2"/>
  <c r="I31" i="2"/>
  <c r="U31" i="2"/>
  <c r="O31" i="2"/>
  <c r="N31" i="2"/>
  <c r="P31" i="2"/>
  <c r="W31" i="2"/>
  <c r="V31" i="2"/>
  <c r="Q31" i="2"/>
  <c r="S36" i="2"/>
  <c r="K36" i="2"/>
  <c r="G36" i="2"/>
  <c r="N36" i="2"/>
  <c r="I36" i="2"/>
  <c r="R36" i="2"/>
  <c r="Q36" i="2"/>
  <c r="V36" i="2"/>
  <c r="W36" i="2"/>
  <c r="P16" i="2"/>
  <c r="Y16" i="2"/>
  <c r="AD16" i="2"/>
  <c r="AO16" i="2"/>
  <c r="V16" i="2"/>
  <c r="Z16" i="2"/>
  <c r="T16" i="2"/>
  <c r="AK16" i="2"/>
  <c r="H16" i="2"/>
  <c r="AN16" i="2"/>
  <c r="U16" i="2"/>
  <c r="K16" i="2"/>
  <c r="AA16" i="2"/>
  <c r="Q16" i="2"/>
  <c r="AM16" i="2"/>
  <c r="N16" i="2"/>
  <c r="AE16" i="2"/>
  <c r="AF16" i="2"/>
  <c r="H45" i="2"/>
  <c r="I45" i="2"/>
  <c r="G45" i="2"/>
  <c r="K45" i="2"/>
  <c r="V26" i="2"/>
  <c r="R26" i="2"/>
  <c r="Q26" i="2"/>
  <c r="P33" i="2"/>
  <c r="S33" i="2"/>
  <c r="O33" i="2"/>
  <c r="N44" i="2"/>
  <c r="I44" i="2"/>
  <c r="M44" i="2"/>
  <c r="Q24" i="2"/>
  <c r="AB24" i="2"/>
  <c r="T24" i="2"/>
  <c r="P24" i="2"/>
  <c r="Z24" i="2"/>
  <c r="J46" i="2"/>
  <c r="O40" i="2"/>
  <c r="I40" i="2"/>
  <c r="I16" i="2"/>
  <c r="M16" i="2"/>
  <c r="AB16" i="2"/>
  <c r="L16" i="2"/>
  <c r="W16" i="2"/>
  <c r="U38" i="2"/>
  <c r="J45" i="2"/>
  <c r="T31" i="2"/>
  <c r="S31" i="2"/>
  <c r="J31" i="2"/>
  <c r="O36" i="2"/>
  <c r="T36" i="2"/>
  <c r="AI24" i="2"/>
  <c r="I24" i="2"/>
  <c r="U24" i="2"/>
  <c r="J24" i="2"/>
  <c r="M24" i="2"/>
  <c r="L24" i="2"/>
  <c r="W24" i="2"/>
  <c r="X24" i="2"/>
  <c r="I38" i="2"/>
  <c r="T38" i="2"/>
  <c r="N38" i="2"/>
  <c r="L38" i="2"/>
  <c r="R38" i="2"/>
  <c r="J38" i="2"/>
  <c r="H38" i="2"/>
  <c r="X26" i="2"/>
  <c r="G26" i="2"/>
  <c r="H26" i="2"/>
  <c r="O26" i="2"/>
  <c r="W33" i="2"/>
  <c r="R33" i="2"/>
  <c r="AD26" i="2"/>
  <c r="U26" i="2"/>
  <c r="K26" i="2"/>
  <c r="AE26" i="2"/>
  <c r="S26" i="2"/>
  <c r="J33" i="2"/>
  <c r="Z33" i="2"/>
  <c r="U33" i="2"/>
  <c r="N33" i="2"/>
  <c r="K44" i="2"/>
  <c r="V24" i="2"/>
  <c r="AD24" i="2"/>
  <c r="H24" i="2"/>
  <c r="AE24" i="2"/>
  <c r="S24" i="2"/>
  <c r="H40" i="2"/>
  <c r="AJ16" i="2"/>
  <c r="AH16" i="2"/>
  <c r="J16" i="2"/>
  <c r="AQ16" i="2"/>
  <c r="AC16" i="2"/>
  <c r="K38" i="2"/>
  <c r="S38" i="2"/>
  <c r="N45" i="2"/>
  <c r="AA31" i="2"/>
  <c r="L31" i="2"/>
  <c r="Y31" i="2"/>
  <c r="J36" i="2"/>
  <c r="M36" i="2"/>
  <c r="D6" i="2"/>
  <c r="B10" i="2" l="1"/>
  <c r="D10" i="2" s="1"/>
  <c r="B22" i="2"/>
  <c r="B12" i="2"/>
  <c r="D12" i="2" s="1"/>
  <c r="B8" i="2"/>
  <c r="D8" i="2" s="1"/>
  <c r="B13" i="2"/>
  <c r="D13" i="2" s="1"/>
  <c r="B14" i="2"/>
  <c r="D14" i="2" s="1"/>
  <c r="B11" i="2"/>
  <c r="D11" i="2" s="1"/>
  <c r="B20" i="2"/>
  <c r="D20" i="2" s="1"/>
  <c r="B26" i="2"/>
  <c r="D26" i="2" s="1"/>
  <c r="B9" i="2"/>
  <c r="D9" i="2" s="1"/>
  <c r="B48" i="2"/>
  <c r="D48" i="2" s="1"/>
  <c r="B32" i="2"/>
  <c r="D32" i="2" s="1"/>
  <c r="B15" i="2"/>
  <c r="D15" i="2" s="1"/>
  <c r="B19" i="2"/>
  <c r="D19" i="2" s="1"/>
  <c r="B24" i="2"/>
  <c r="D24" i="2" s="1"/>
  <c r="B21" i="2"/>
  <c r="D21" i="2" s="1"/>
  <c r="B43" i="2"/>
  <c r="D43" i="2" s="1"/>
  <c r="B37" i="2"/>
  <c r="D37" i="2" s="1"/>
  <c r="B40" i="2"/>
  <c r="D40" i="2" s="1"/>
  <c r="B34" i="2"/>
  <c r="D34" i="2" s="1"/>
  <c r="B30" i="2"/>
  <c r="D30" i="2" s="1"/>
  <c r="B53" i="2"/>
  <c r="D53" i="2" s="1"/>
  <c r="B45" i="2"/>
  <c r="D45" i="2" s="1"/>
  <c r="B50" i="2"/>
  <c r="D50" i="2" s="1"/>
  <c r="B46" i="2"/>
  <c r="D46" i="2" s="1"/>
  <c r="B18" i="2"/>
  <c r="D18" i="2" s="1"/>
  <c r="B36" i="2"/>
  <c r="D36" i="2" s="1"/>
  <c r="B49" i="2"/>
  <c r="D49" i="2" s="1"/>
  <c r="B38" i="2"/>
  <c r="D38" i="2" s="1"/>
  <c r="B25" i="2"/>
  <c r="D25" i="2" s="1"/>
  <c r="B17" i="2"/>
  <c r="D17" i="2" s="1"/>
  <c r="B51" i="2"/>
  <c r="D51" i="2" s="1"/>
  <c r="B41" i="2"/>
  <c r="D41" i="2" s="1"/>
  <c r="B35" i="2"/>
  <c r="D35" i="2" s="1"/>
  <c r="B23" i="2"/>
  <c r="D23" i="2" s="1"/>
  <c r="B52" i="2"/>
  <c r="D52" i="2" s="1"/>
  <c r="B31" i="2"/>
  <c r="D31" i="2" s="1"/>
  <c r="B44" i="2"/>
  <c r="D44" i="2" s="1"/>
  <c r="B42" i="2"/>
  <c r="D42" i="2" s="1"/>
  <c r="B28" i="2"/>
  <c r="D28" i="2" s="1"/>
  <c r="B33" i="2"/>
  <c r="D33" i="2" s="1"/>
  <c r="B39" i="2"/>
  <c r="D39" i="2" s="1"/>
  <c r="B47" i="2"/>
  <c r="D47" i="2" s="1"/>
  <c r="D22" i="2"/>
  <c r="B29" i="2"/>
  <c r="D29" i="2" s="1"/>
  <c r="B16" i="2"/>
  <c r="D16" i="2" s="1"/>
  <c r="B27" i="2"/>
  <c r="D27" i="2" s="1"/>
  <c r="C6" i="3" l="1" a="1"/>
  <c r="AX6" i="3" s="1"/>
  <c r="AX11" i="3" s="1"/>
  <c r="C5" i="3" a="1"/>
  <c r="AT5" i="3" s="1"/>
  <c r="S6" i="3" l="1"/>
  <c r="S11" i="3" s="1"/>
  <c r="S14" i="3" s="1"/>
  <c r="S15" i="3" s="1"/>
  <c r="V6" i="3"/>
  <c r="V11" i="3" s="1"/>
  <c r="V14" i="3" s="1"/>
  <c r="V15" i="3" s="1"/>
  <c r="G6" i="3"/>
  <c r="J6" i="3"/>
  <c r="X6" i="3"/>
  <c r="X11" i="3" s="1"/>
  <c r="X14" i="3" s="1"/>
  <c r="X15" i="3" s="1"/>
  <c r="K5" i="3"/>
  <c r="AU6" i="3"/>
  <c r="AU11" i="3" s="1"/>
  <c r="AU19" i="3" s="1"/>
  <c r="L6" i="3"/>
  <c r="R5" i="3"/>
  <c r="N6" i="3"/>
  <c r="AB6" i="3"/>
  <c r="AB11" i="3" s="1"/>
  <c r="AB19" i="3" s="1"/>
  <c r="E5" i="3"/>
  <c r="AJ5" i="3"/>
  <c r="AH5" i="3"/>
  <c r="AO5" i="3"/>
  <c r="AI6" i="3"/>
  <c r="AI11" i="3" s="1"/>
  <c r="AI19" i="3" s="1"/>
  <c r="AC6" i="3"/>
  <c r="AC11" i="3" s="1"/>
  <c r="AC19" i="3" s="1"/>
  <c r="AP6" i="3"/>
  <c r="AP11" i="3" s="1"/>
  <c r="AP19" i="3" s="1"/>
  <c r="D6" i="3"/>
  <c r="H6" i="3"/>
  <c r="AL6" i="3"/>
  <c r="AR6" i="3"/>
  <c r="AR11" i="3" s="1"/>
  <c r="AR19" i="3" s="1"/>
  <c r="AM6" i="3"/>
  <c r="AA6" i="3"/>
  <c r="AA11" i="3" s="1"/>
  <c r="AA19" i="3" s="1"/>
  <c r="V5" i="3"/>
  <c r="H5" i="3"/>
  <c r="AW5" i="3"/>
  <c r="AF5" i="3"/>
  <c r="AL5" i="3"/>
  <c r="AN5" i="3"/>
  <c r="Q6" i="3"/>
  <c r="Q11" i="3" s="1"/>
  <c r="Q19" i="3" s="1"/>
  <c r="AF6" i="3"/>
  <c r="AF11" i="3" s="1"/>
  <c r="AF19" i="3" s="1"/>
  <c r="R6" i="3"/>
  <c r="R11" i="3" s="1"/>
  <c r="R19" i="3" s="1"/>
  <c r="AO6" i="3"/>
  <c r="AO11" i="3" s="1"/>
  <c r="AO19" i="3" s="1"/>
  <c r="U6" i="3"/>
  <c r="U11" i="3" s="1"/>
  <c r="U19" i="3" s="1"/>
  <c r="AE6" i="3"/>
  <c r="AE11" i="3" s="1"/>
  <c r="AE14" i="3" s="1"/>
  <c r="AE15" i="3" s="1"/>
  <c r="AH6" i="3"/>
  <c r="AH11" i="3" s="1"/>
  <c r="AH19" i="3" s="1"/>
  <c r="Y6" i="3"/>
  <c r="Y11" i="3" s="1"/>
  <c r="Y19" i="3" s="1"/>
  <c r="E6" i="3"/>
  <c r="AI5" i="3"/>
  <c r="T5" i="3"/>
  <c r="L5" i="3"/>
  <c r="W5" i="3"/>
  <c r="Y5" i="3"/>
  <c r="I5" i="3"/>
  <c r="AD6" i="3"/>
  <c r="AD11" i="3" s="1"/>
  <c r="AD19" i="3" s="1"/>
  <c r="O6" i="3"/>
  <c r="O11" i="3" s="1"/>
  <c r="O14" i="3" s="1"/>
  <c r="O15" i="3" s="1"/>
  <c r="O42" i="3" s="1"/>
  <c r="T6" i="3"/>
  <c r="T11" i="3" s="1"/>
  <c r="T19" i="3" s="1"/>
  <c r="W6" i="3"/>
  <c r="W11" i="3" s="1"/>
  <c r="W14" i="3" s="1"/>
  <c r="W15" i="3" s="1"/>
  <c r="AW6" i="3"/>
  <c r="AW11" i="3" s="1"/>
  <c r="AW19" i="3" s="1"/>
  <c r="AV6" i="3"/>
  <c r="AV11" i="3" s="1"/>
  <c r="AV19" i="3" s="1"/>
  <c r="AS6" i="3"/>
  <c r="AS11" i="3" s="1"/>
  <c r="AS19" i="3" s="1"/>
  <c r="C6" i="3"/>
  <c r="AN6" i="3"/>
  <c r="AN11" i="3" s="1"/>
  <c r="AN14" i="3" s="1"/>
  <c r="AN15" i="3" s="1"/>
  <c r="P5" i="3"/>
  <c r="AP5" i="3"/>
  <c r="AM5" i="3"/>
  <c r="G5" i="3"/>
  <c r="D5" i="3"/>
  <c r="AA5" i="3"/>
  <c r="S5" i="3"/>
  <c r="AC5" i="3"/>
  <c r="Z5" i="3"/>
  <c r="M5" i="3"/>
  <c r="AR5" i="3"/>
  <c r="AX5" i="3"/>
  <c r="AD5" i="3"/>
  <c r="AQ5" i="3"/>
  <c r="U5" i="3"/>
  <c r="AK5" i="3"/>
  <c r="AV5" i="3"/>
  <c r="AB5" i="3"/>
  <c r="P6" i="3"/>
  <c r="P11" i="3" s="1"/>
  <c r="AJ6" i="3"/>
  <c r="AJ11" i="3" s="1"/>
  <c r="AJ19" i="3" s="1"/>
  <c r="F6" i="3"/>
  <c r="F11" i="3" s="1"/>
  <c r="F14" i="3" s="1"/>
  <c r="I6" i="3"/>
  <c r="K6" i="3"/>
  <c r="AT6" i="3"/>
  <c r="AT11" i="3" s="1"/>
  <c r="AT19" i="3" s="1"/>
  <c r="AG6" i="3"/>
  <c r="AG11" i="3" s="1"/>
  <c r="AG14" i="3" s="1"/>
  <c r="AG15" i="3" s="1"/>
  <c r="M6" i="3"/>
  <c r="AK6" i="3"/>
  <c r="AK11" i="3" s="1"/>
  <c r="AK19" i="3" s="1"/>
  <c r="Z6" i="3"/>
  <c r="Z11" i="3" s="1"/>
  <c r="Z19" i="3" s="1"/>
  <c r="AQ6" i="3"/>
  <c r="AQ11" i="3" s="1"/>
  <c r="AQ19" i="3" s="1"/>
  <c r="X5" i="3"/>
  <c r="AS5" i="3"/>
  <c r="F5" i="3"/>
  <c r="N5" i="3"/>
  <c r="O5" i="3"/>
  <c r="AU5" i="3"/>
  <c r="J5" i="3"/>
  <c r="AE5" i="3"/>
  <c r="AG5" i="3"/>
  <c r="Q5" i="3"/>
  <c r="C5" i="3"/>
  <c r="X19" i="3"/>
  <c r="S19" i="3"/>
  <c r="AX19" i="3"/>
  <c r="AX14" i="3"/>
  <c r="AX15" i="3" s="1"/>
  <c r="E2" i="5" l="1" a="1"/>
  <c r="AM11" i="3"/>
  <c r="AM14" i="3" s="1"/>
  <c r="AM15" i="3" s="1"/>
  <c r="F2" i="5" a="1"/>
  <c r="C11" i="3"/>
  <c r="AL11" i="3"/>
  <c r="AL14" i="3" s="1"/>
  <c r="AL15" i="3" s="1"/>
  <c r="P19" i="3"/>
  <c r="P14" i="3"/>
  <c r="V19" i="3"/>
  <c r="AN19" i="3"/>
  <c r="W19" i="3"/>
  <c r="AT14" i="3"/>
  <c r="AT15" i="3" s="1"/>
  <c r="AT20" i="3" s="1"/>
  <c r="AT21" i="3" s="1"/>
  <c r="AT23" i="3" s="1"/>
  <c r="R14" i="3"/>
  <c r="R15" i="3" s="1"/>
  <c r="R42" i="3" s="1"/>
  <c r="R43" i="3" s="1"/>
  <c r="R52" i="3" s="1"/>
  <c r="AC14" i="3"/>
  <c r="AC15" i="3" s="1"/>
  <c r="AC42" i="3" s="1"/>
  <c r="AC43" i="3" s="1"/>
  <c r="AC52" i="3" s="1"/>
  <c r="C19" i="3"/>
  <c r="AP14" i="3"/>
  <c r="AP15" i="3" s="1"/>
  <c r="AP42" i="3" s="1"/>
  <c r="AP43" i="3" s="1"/>
  <c r="AP52" i="3" s="1"/>
  <c r="AM19" i="3"/>
  <c r="O19" i="3"/>
  <c r="AR14" i="3"/>
  <c r="AR15" i="3" s="1"/>
  <c r="AR42" i="3" s="1"/>
  <c r="AR43" i="3" s="1"/>
  <c r="AR52" i="3" s="1"/>
  <c r="Z14" i="3"/>
  <c r="Z15" i="3" s="1"/>
  <c r="Z20" i="3" s="1"/>
  <c r="Z21" i="3" s="1"/>
  <c r="Z23" i="3" s="1"/>
  <c r="AJ14" i="3"/>
  <c r="AJ15" i="3" s="1"/>
  <c r="AJ20" i="3" s="1"/>
  <c r="AJ21" i="3" s="1"/>
  <c r="AJ23" i="3" s="1"/>
  <c r="AO14" i="3"/>
  <c r="AO15" i="3" s="1"/>
  <c r="AO20" i="3" s="1"/>
  <c r="AO21" i="3" s="1"/>
  <c r="AO23" i="3" s="1"/>
  <c r="Y14" i="3"/>
  <c r="Y15" i="3" s="1"/>
  <c r="Y20" i="3" s="1"/>
  <c r="Y21" i="3" s="1"/>
  <c r="Y23" i="3" s="1"/>
  <c r="AW14" i="3"/>
  <c r="AW15" i="3" s="1"/>
  <c r="AW20" i="3" s="1"/>
  <c r="AW21" i="3" s="1"/>
  <c r="AW23" i="3" s="1"/>
  <c r="AH14" i="3"/>
  <c r="AH15" i="3" s="1"/>
  <c r="AH42" i="3" s="1"/>
  <c r="AH43" i="3" s="1"/>
  <c r="AH52" i="3" s="1"/>
  <c r="AD14" i="3"/>
  <c r="AD15" i="3" s="1"/>
  <c r="AD20" i="3" s="1"/>
  <c r="AD21" i="3" s="1"/>
  <c r="AD23" i="3" s="1"/>
  <c r="U14" i="3"/>
  <c r="U15" i="3" s="1"/>
  <c r="U20" i="3" s="1"/>
  <c r="U21" i="3" s="1"/>
  <c r="U23" i="3" s="1"/>
  <c r="G11" i="3"/>
  <c r="G14" i="3" s="1"/>
  <c r="G15" i="3" s="1"/>
  <c r="G20" i="3" s="1"/>
  <c r="G19" i="3"/>
  <c r="M11" i="3"/>
  <c r="M14" i="3" s="1"/>
  <c r="M15" i="3" s="1"/>
  <c r="M20" i="3" s="1"/>
  <c r="M19" i="3"/>
  <c r="I11" i="3"/>
  <c r="I14" i="3" s="1"/>
  <c r="I15" i="3" s="1"/>
  <c r="I20" i="3" s="1"/>
  <c r="I19" i="3"/>
  <c r="J11" i="3"/>
  <c r="J14" i="3" s="1"/>
  <c r="J15" i="3" s="1"/>
  <c r="J19" i="3"/>
  <c r="E11" i="3"/>
  <c r="E14" i="3" s="1"/>
  <c r="E15" i="3" s="1"/>
  <c r="E42" i="3" s="1"/>
  <c r="E43" i="3" s="1"/>
  <c r="E52" i="3" s="1"/>
  <c r="E19" i="3"/>
  <c r="D11" i="3"/>
  <c r="D14" i="3" s="1"/>
  <c r="D15" i="3" s="1"/>
  <c r="D19" i="3"/>
  <c r="Q14" i="3"/>
  <c r="Q15" i="3" s="1"/>
  <c r="Q42" i="3" s="1"/>
  <c r="Q43" i="3" s="1"/>
  <c r="Q52" i="3" s="1"/>
  <c r="N11" i="3"/>
  <c r="N14" i="3" s="1"/>
  <c r="N15" i="3" s="1"/>
  <c r="N42" i="3" s="1"/>
  <c r="N43" i="3" s="1"/>
  <c r="N52" i="3" s="1"/>
  <c r="N19" i="3"/>
  <c r="H11" i="3"/>
  <c r="H14" i="3" s="1"/>
  <c r="H15" i="3" s="1"/>
  <c r="H42" i="3" s="1"/>
  <c r="H43" i="3" s="1"/>
  <c r="H52" i="3" s="1"/>
  <c r="H19" i="3"/>
  <c r="L11" i="3"/>
  <c r="L14" i="3" s="1"/>
  <c r="L15" i="3" s="1"/>
  <c r="L19" i="3"/>
  <c r="F15" i="3"/>
  <c r="F20" i="3" s="1"/>
  <c r="F19" i="3"/>
  <c r="AQ14" i="3"/>
  <c r="AQ15" i="3" s="1"/>
  <c r="AQ42" i="3" s="1"/>
  <c r="AQ43" i="3" s="1"/>
  <c r="AQ52" i="3" s="1"/>
  <c r="K11" i="3"/>
  <c r="K14" i="3" s="1"/>
  <c r="K15" i="3" s="1"/>
  <c r="K42" i="3" s="1"/>
  <c r="K43" i="3" s="1"/>
  <c r="K52" i="3" s="1"/>
  <c r="K19" i="3"/>
  <c r="AG19" i="3"/>
  <c r="AU14" i="3"/>
  <c r="AU15" i="3" s="1"/>
  <c r="AU20" i="3" s="1"/>
  <c r="AU21" i="3" s="1"/>
  <c r="AU23" i="3" s="1"/>
  <c r="AB14" i="3"/>
  <c r="AB15" i="3" s="1"/>
  <c r="AB20" i="3" s="1"/>
  <c r="AB21" i="3" s="1"/>
  <c r="AB23" i="3" s="1"/>
  <c r="AV14" i="3"/>
  <c r="AV15" i="3" s="1"/>
  <c r="AV42" i="3" s="1"/>
  <c r="AV43" i="3" s="1"/>
  <c r="AV52" i="3" s="1"/>
  <c r="AI14" i="3"/>
  <c r="AI15" i="3" s="1"/>
  <c r="AI20" i="3" s="1"/>
  <c r="AI21" i="3" s="1"/>
  <c r="AI23" i="3" s="1"/>
  <c r="T14" i="3"/>
  <c r="T15" i="3" s="1"/>
  <c r="T42" i="3" s="1"/>
  <c r="T43" i="3" s="1"/>
  <c r="T52" i="3" s="1"/>
  <c r="AA14" i="3"/>
  <c r="AA15" i="3" s="1"/>
  <c r="AA42" i="3" s="1"/>
  <c r="AA43" i="3" s="1"/>
  <c r="AA52" i="3" s="1"/>
  <c r="AS14" i="3"/>
  <c r="AS15" i="3" s="1"/>
  <c r="AS42" i="3" s="1"/>
  <c r="AS43" i="3" s="1"/>
  <c r="AS52" i="3" s="1"/>
  <c r="AF14" i="3"/>
  <c r="AF15" i="3" s="1"/>
  <c r="AF42" i="3" s="1"/>
  <c r="AF43" i="3" s="1"/>
  <c r="AF52" i="3" s="1"/>
  <c r="AE19" i="3"/>
  <c r="AK14" i="3"/>
  <c r="AK15" i="3" s="1"/>
  <c r="AK20" i="3" s="1"/>
  <c r="AK21" i="3" s="1"/>
  <c r="AK23" i="3" s="1"/>
  <c r="P15" i="3"/>
  <c r="P42" i="3" s="1"/>
  <c r="P43" i="3" s="1"/>
  <c r="P52" i="3" s="1"/>
  <c r="X20" i="3"/>
  <c r="X21" i="3" s="1"/>
  <c r="X23" i="3" s="1"/>
  <c r="X42" i="3"/>
  <c r="X43" i="3" s="1"/>
  <c r="X52" i="3" s="1"/>
  <c r="S42" i="3"/>
  <c r="S43" i="3" s="1"/>
  <c r="S52" i="3" s="1"/>
  <c r="S20" i="3"/>
  <c r="S21" i="3" s="1"/>
  <c r="S23" i="3" s="1"/>
  <c r="AE20" i="3"/>
  <c r="AE42" i="3"/>
  <c r="AE43" i="3" s="1"/>
  <c r="AE52" i="3" s="1"/>
  <c r="AX20" i="3"/>
  <c r="AX21" i="3" s="1"/>
  <c r="AX23" i="3" s="1"/>
  <c r="AX42" i="3"/>
  <c r="AX43" i="3" s="1"/>
  <c r="AX52" i="3" s="1"/>
  <c r="V20" i="3"/>
  <c r="V42" i="3"/>
  <c r="V43" i="3" s="1"/>
  <c r="V52" i="3" s="1"/>
  <c r="W42" i="3"/>
  <c r="W43" i="3" s="1"/>
  <c r="W52" i="3" s="1"/>
  <c r="W20" i="3"/>
  <c r="W21" i="3" s="1"/>
  <c r="W23" i="3" s="1"/>
  <c r="AN42" i="3"/>
  <c r="AN43" i="3" s="1"/>
  <c r="AN52" i="3" s="1"/>
  <c r="AN20" i="3"/>
  <c r="O43" i="3"/>
  <c r="O52" i="3" s="1"/>
  <c r="O20" i="3"/>
  <c r="AG20" i="3"/>
  <c r="AG42" i="3"/>
  <c r="AG43" i="3" s="1"/>
  <c r="AG52" i="3" s="1"/>
  <c r="V21" i="3" l="1"/>
  <c r="V23" i="3" s="1"/>
  <c r="AL20" i="3"/>
  <c r="AL42" i="3"/>
  <c r="AL43" i="3" s="1"/>
  <c r="AL52" i="3" s="1"/>
  <c r="AM42" i="3"/>
  <c r="AM43" i="3" s="1"/>
  <c r="AM52" i="3" s="1"/>
  <c r="AM20" i="3"/>
  <c r="AM21" i="3" s="1"/>
  <c r="AM23" i="3" s="1"/>
  <c r="AM24" i="3" s="1"/>
  <c r="AL19" i="3"/>
  <c r="AL21" i="3" s="1"/>
  <c r="AL23" i="3" s="1"/>
  <c r="G2" i="5" a="1"/>
  <c r="C14" i="3"/>
  <c r="H2" i="5" s="1" a="1"/>
  <c r="F2" i="5"/>
  <c r="F3" i="5"/>
  <c r="F25" i="5"/>
  <c r="F44" i="5"/>
  <c r="F4" i="5"/>
  <c r="F27" i="5"/>
  <c r="F49" i="5"/>
  <c r="F9" i="5"/>
  <c r="F28" i="5"/>
  <c r="F20" i="5"/>
  <c r="F43" i="5"/>
  <c r="F11" i="5"/>
  <c r="F33" i="5"/>
  <c r="F12" i="5"/>
  <c r="F35" i="5"/>
  <c r="F17" i="5"/>
  <c r="F36" i="5"/>
  <c r="F19" i="5"/>
  <c r="F41" i="5"/>
  <c r="F16" i="5"/>
  <c r="F46" i="5"/>
  <c r="F29" i="5"/>
  <c r="F10" i="5"/>
  <c r="F8" i="5"/>
  <c r="F38" i="5"/>
  <c r="F21" i="5"/>
  <c r="F47" i="5"/>
  <c r="F30" i="5"/>
  <c r="F13" i="5"/>
  <c r="F39" i="5"/>
  <c r="F22" i="5"/>
  <c r="F5" i="5"/>
  <c r="F48" i="5"/>
  <c r="F31" i="5"/>
  <c r="F14" i="5"/>
  <c r="F42" i="5"/>
  <c r="F40" i="5"/>
  <c r="F23" i="5"/>
  <c r="F6" i="5"/>
  <c r="F34" i="5"/>
  <c r="F32" i="5"/>
  <c r="F15" i="5"/>
  <c r="F45" i="5"/>
  <c r="F26" i="5"/>
  <c r="F24" i="5"/>
  <c r="F7" i="5"/>
  <c r="F37" i="5"/>
  <c r="F18" i="5"/>
  <c r="E2" i="5"/>
  <c r="E25" i="5"/>
  <c r="E32" i="5"/>
  <c r="E33" i="5"/>
  <c r="E24" i="5"/>
  <c r="E8" i="5"/>
  <c r="E40" i="5"/>
  <c r="E9" i="5"/>
  <c r="E41" i="5"/>
  <c r="E16" i="5"/>
  <c r="E48" i="5"/>
  <c r="E17" i="5"/>
  <c r="E49" i="5"/>
  <c r="E38" i="5"/>
  <c r="E21" i="5"/>
  <c r="E4" i="5"/>
  <c r="E34" i="5"/>
  <c r="E47" i="5"/>
  <c r="E30" i="5"/>
  <c r="E13" i="5"/>
  <c r="E43" i="5"/>
  <c r="E26" i="5"/>
  <c r="E44" i="5"/>
  <c r="E39" i="5"/>
  <c r="E22" i="5"/>
  <c r="E5" i="5"/>
  <c r="E35" i="5"/>
  <c r="E18" i="5"/>
  <c r="E31" i="5"/>
  <c r="E14" i="5"/>
  <c r="E27" i="5"/>
  <c r="E10" i="5"/>
  <c r="E23" i="5"/>
  <c r="E6" i="5"/>
  <c r="E36" i="5"/>
  <c r="E19" i="5"/>
  <c r="E15" i="5"/>
  <c r="E45" i="5"/>
  <c r="E28" i="5"/>
  <c r="E11" i="5"/>
  <c r="E7" i="5"/>
  <c r="E37" i="5"/>
  <c r="E20" i="5"/>
  <c r="E3" i="5"/>
  <c r="E46" i="5"/>
  <c r="E29" i="5"/>
  <c r="E12" i="5"/>
  <c r="E42" i="5"/>
  <c r="AN21" i="3"/>
  <c r="AN23" i="3" s="1"/>
  <c r="AT42" i="3"/>
  <c r="AT43" i="3" s="1"/>
  <c r="AT52" i="3" s="1"/>
  <c r="AC20" i="3"/>
  <c r="AC21" i="3" s="1"/>
  <c r="AC23" i="3" s="1"/>
  <c r="AC24" i="3" s="1"/>
  <c r="AF20" i="3"/>
  <c r="AF21" i="3" s="1"/>
  <c r="AF23" i="3" s="1"/>
  <c r="AF24" i="3" s="1"/>
  <c r="T20" i="3"/>
  <c r="T21" i="3" s="1"/>
  <c r="T23" i="3" s="1"/>
  <c r="T24" i="3" s="1"/>
  <c r="AQ20" i="3"/>
  <c r="AQ21" i="3" s="1"/>
  <c r="AQ23" i="3" s="1"/>
  <c r="AQ54" i="3" s="1"/>
  <c r="Q20" i="3"/>
  <c r="Q21" i="3" s="1"/>
  <c r="Q23" i="3" s="1"/>
  <c r="Q54" i="3" s="1"/>
  <c r="R20" i="3"/>
  <c r="R21" i="3" s="1"/>
  <c r="R23" i="3" s="1"/>
  <c r="R24" i="3" s="1"/>
  <c r="AP20" i="3"/>
  <c r="AP21" i="3" s="1"/>
  <c r="AP23" i="3" s="1"/>
  <c r="G42" i="3"/>
  <c r="G43" i="3" s="1"/>
  <c r="G52" i="3" s="1"/>
  <c r="AW42" i="3"/>
  <c r="AW43" i="3" s="1"/>
  <c r="AW52" i="3" s="1"/>
  <c r="AW54" i="3" s="1"/>
  <c r="I42" i="3"/>
  <c r="I43" i="3" s="1"/>
  <c r="I52" i="3" s="1"/>
  <c r="Z42" i="3"/>
  <c r="Z43" i="3" s="1"/>
  <c r="Z52" i="3" s="1"/>
  <c r="Z54" i="3" s="1"/>
  <c r="AH20" i="3"/>
  <c r="AH21" i="3" s="1"/>
  <c r="AH23" i="3" s="1"/>
  <c r="AH24" i="3" s="1"/>
  <c r="AK42" i="3"/>
  <c r="AK43" i="3" s="1"/>
  <c r="AA20" i="3"/>
  <c r="AA21" i="3" s="1"/>
  <c r="AA23" i="3" s="1"/>
  <c r="AA24" i="3" s="1"/>
  <c r="AR20" i="3"/>
  <c r="AR21" i="3" s="1"/>
  <c r="AR23" i="3" s="1"/>
  <c r="AR24" i="3" s="1"/>
  <c r="Y42" i="3"/>
  <c r="Y43" i="3" s="1"/>
  <c r="Y52" i="3" s="1"/>
  <c r="Y54" i="3" s="1"/>
  <c r="AV20" i="3"/>
  <c r="AV21" i="3" s="1"/>
  <c r="AV23" i="3" s="1"/>
  <c r="AV24" i="3" s="1"/>
  <c r="U42" i="3"/>
  <c r="U43" i="3" s="1"/>
  <c r="U52" i="3" s="1"/>
  <c r="U54" i="3" s="1"/>
  <c r="F42" i="3"/>
  <c r="F43" i="3" s="1"/>
  <c r="F52" i="3" s="1"/>
  <c r="L20" i="3"/>
  <c r="L21" i="3" s="1"/>
  <c r="L23" i="3" s="1"/>
  <c r="L24" i="3" s="1"/>
  <c r="L42" i="3"/>
  <c r="L43" i="3" s="1"/>
  <c r="L52" i="3" s="1"/>
  <c r="N20" i="3"/>
  <c r="N21" i="3" s="1"/>
  <c r="N23" i="3" s="1"/>
  <c r="N24" i="3" s="1"/>
  <c r="AJ42" i="3"/>
  <c r="AJ43" i="3" s="1"/>
  <c r="AJ52" i="3" s="1"/>
  <c r="AJ54" i="3" s="1"/>
  <c r="O21" i="3"/>
  <c r="O23" i="3" s="1"/>
  <c r="O24" i="3" s="1"/>
  <c r="G21" i="3"/>
  <c r="G23" i="3" s="1"/>
  <c r="G24" i="3" s="1"/>
  <c r="AG21" i="3"/>
  <c r="AG23" i="3" s="1"/>
  <c r="AG24" i="3" s="1"/>
  <c r="AO42" i="3"/>
  <c r="AO43" i="3" s="1"/>
  <c r="AO52" i="3" s="1"/>
  <c r="AO54" i="3" s="1"/>
  <c r="AE21" i="3"/>
  <c r="AE23" i="3" s="1"/>
  <c r="AE54" i="3" s="1"/>
  <c r="J42" i="3"/>
  <c r="J43" i="3" s="1"/>
  <c r="J52" i="3" s="1"/>
  <c r="J20" i="3"/>
  <c r="J21" i="3" s="1"/>
  <c r="J23" i="3" s="1"/>
  <c r="J24" i="3" s="1"/>
  <c r="E20" i="3"/>
  <c r="E21" i="3" s="1"/>
  <c r="E23" i="3" s="1"/>
  <c r="E24" i="3" s="1"/>
  <c r="K20" i="3"/>
  <c r="K21" i="3" s="1"/>
  <c r="K23" i="3" s="1"/>
  <c r="K24" i="3" s="1"/>
  <c r="AD42" i="3"/>
  <c r="AD43" i="3" s="1"/>
  <c r="AD52" i="3" s="1"/>
  <c r="AD54" i="3" s="1"/>
  <c r="P20" i="3"/>
  <c r="P21" i="3" s="1"/>
  <c r="P23" i="3" s="1"/>
  <c r="P54" i="3" s="1"/>
  <c r="M42" i="3"/>
  <c r="M43" i="3" s="1"/>
  <c r="M52" i="3" s="1"/>
  <c r="AS20" i="3"/>
  <c r="AS21" i="3" s="1"/>
  <c r="AS23" i="3" s="1"/>
  <c r="AS54" i="3" s="1"/>
  <c r="F21" i="3"/>
  <c r="F23" i="3" s="1"/>
  <c r="F24" i="3" s="1"/>
  <c r="AB42" i="3"/>
  <c r="AB43" i="3" s="1"/>
  <c r="AB52" i="3" s="1"/>
  <c r="AB54" i="3" s="1"/>
  <c r="H20" i="3"/>
  <c r="H21" i="3" s="1"/>
  <c r="H23" i="3" s="1"/>
  <c r="H24" i="3" s="1"/>
  <c r="D42" i="3"/>
  <c r="D43" i="3" s="1"/>
  <c r="D52" i="3" s="1"/>
  <c r="I21" i="3"/>
  <c r="I23" i="3" s="1"/>
  <c r="I24" i="3" s="1"/>
  <c r="D20" i="3"/>
  <c r="D21" i="3" s="1"/>
  <c r="D23" i="3" s="1"/>
  <c r="D24" i="3" s="1"/>
  <c r="AU42" i="3"/>
  <c r="AU43" i="3" s="1"/>
  <c r="AU52" i="3" s="1"/>
  <c r="AU54" i="3" s="1"/>
  <c r="AI42" i="3"/>
  <c r="AI43" i="3" s="1"/>
  <c r="AI52" i="3" s="1"/>
  <c r="AI54" i="3" s="1"/>
  <c r="M21" i="3"/>
  <c r="M23" i="3" s="1"/>
  <c r="M24" i="3" s="1"/>
  <c r="Y24" i="3"/>
  <c r="AP24" i="3"/>
  <c r="AP54" i="3"/>
  <c r="X24" i="3"/>
  <c r="X54" i="3"/>
  <c r="AN54" i="3"/>
  <c r="AN24" i="3"/>
  <c r="U24" i="3"/>
  <c r="AO24" i="3"/>
  <c r="W24" i="3"/>
  <c r="W54" i="3"/>
  <c r="AU24" i="3"/>
  <c r="AD24" i="3"/>
  <c r="T54" i="3"/>
  <c r="S54" i="3"/>
  <c r="S24" i="3"/>
  <c r="AJ24" i="3"/>
  <c r="AI24" i="3"/>
  <c r="AK24" i="3"/>
  <c r="AB24" i="3"/>
  <c r="AT24" i="3"/>
  <c r="AT54" i="3"/>
  <c r="AW24" i="3"/>
  <c r="V54" i="3"/>
  <c r="V24" i="3"/>
  <c r="AX54" i="3"/>
  <c r="AX24" i="3"/>
  <c r="Z24" i="3"/>
  <c r="I2" i="5" l="1" a="1"/>
  <c r="I33" i="5" s="1"/>
  <c r="AL54" i="3"/>
  <c r="AL24" i="3"/>
  <c r="H2" i="5"/>
  <c r="H15" i="5"/>
  <c r="H22" i="5"/>
  <c r="H21" i="5"/>
  <c r="H20" i="5"/>
  <c r="H19" i="5"/>
  <c r="H10" i="5"/>
  <c r="H7" i="5"/>
  <c r="H14" i="5"/>
  <c r="H13" i="5"/>
  <c r="H12" i="5"/>
  <c r="H11" i="5"/>
  <c r="H25" i="5"/>
  <c r="H49" i="5"/>
  <c r="H6" i="5"/>
  <c r="H5" i="5"/>
  <c r="H4" i="5"/>
  <c r="H3" i="5"/>
  <c r="H8" i="5"/>
  <c r="H9" i="5"/>
  <c r="H41" i="5"/>
  <c r="H17" i="5"/>
  <c r="H33" i="5"/>
  <c r="H40" i="5"/>
  <c r="H47" i="5"/>
  <c r="H24" i="5"/>
  <c r="H16" i="5"/>
  <c r="H48" i="5"/>
  <c r="H32" i="5"/>
  <c r="H42" i="5"/>
  <c r="H39" i="5"/>
  <c r="H46" i="5"/>
  <c r="H45" i="5"/>
  <c r="H44" i="5"/>
  <c r="H43" i="5"/>
  <c r="H34" i="5"/>
  <c r="H31" i="5"/>
  <c r="H38" i="5"/>
  <c r="H37" i="5"/>
  <c r="H36" i="5"/>
  <c r="H35" i="5"/>
  <c r="H26" i="5"/>
  <c r="H23" i="5"/>
  <c r="H30" i="5"/>
  <c r="H29" i="5"/>
  <c r="H28" i="5"/>
  <c r="H27" i="5"/>
  <c r="H18" i="5"/>
  <c r="AQ24" i="3"/>
  <c r="G2" i="5"/>
  <c r="G32" i="5"/>
  <c r="G33" i="5"/>
  <c r="G8" i="5"/>
  <c r="G40" i="5"/>
  <c r="G25" i="5"/>
  <c r="G9" i="5"/>
  <c r="G41" i="5"/>
  <c r="G16" i="5"/>
  <c r="G48" i="5"/>
  <c r="G17" i="5"/>
  <c r="G49" i="5"/>
  <c r="G24" i="5"/>
  <c r="G38" i="5"/>
  <c r="G21" i="5"/>
  <c r="G4" i="5"/>
  <c r="G34" i="5"/>
  <c r="G47" i="5"/>
  <c r="G30" i="5"/>
  <c r="G13" i="5"/>
  <c r="G43" i="5"/>
  <c r="G26" i="5"/>
  <c r="G14" i="5"/>
  <c r="G39" i="5"/>
  <c r="G22" i="5"/>
  <c r="G5" i="5"/>
  <c r="G35" i="5"/>
  <c r="G18" i="5"/>
  <c r="G31" i="5"/>
  <c r="G44" i="5"/>
  <c r="G27" i="5"/>
  <c r="G10" i="5"/>
  <c r="G23" i="5"/>
  <c r="G6" i="5"/>
  <c r="G36" i="5"/>
  <c r="G19" i="5"/>
  <c r="G15" i="5"/>
  <c r="G45" i="5"/>
  <c r="G28" i="5"/>
  <c r="G11" i="5"/>
  <c r="G7" i="5"/>
  <c r="G37" i="5"/>
  <c r="G20" i="5"/>
  <c r="G3" i="5"/>
  <c r="G46" i="5"/>
  <c r="G29" i="5"/>
  <c r="G12" i="5"/>
  <c r="G42" i="5"/>
  <c r="AF54" i="3"/>
  <c r="AK52" i="3"/>
  <c r="AK54" i="3" s="1"/>
  <c r="C15" i="3"/>
  <c r="AC54" i="3"/>
  <c r="AM54" i="3"/>
  <c r="Q24" i="3"/>
  <c r="R54" i="3"/>
  <c r="AR54" i="3"/>
  <c r="AH54" i="3"/>
  <c r="O54" i="3"/>
  <c r="AA54" i="3"/>
  <c r="F54" i="3"/>
  <c r="AE24" i="3"/>
  <c r="AV54" i="3"/>
  <c r="P24" i="3"/>
  <c r="AS24" i="3"/>
  <c r="E54" i="3"/>
  <c r="G54" i="3"/>
  <c r="H54" i="3"/>
  <c r="J54" i="3"/>
  <c r="L54" i="3"/>
  <c r="N54" i="3"/>
  <c r="I54" i="3"/>
  <c r="K54" i="3"/>
  <c r="D54" i="3"/>
  <c r="M54" i="3"/>
  <c r="I19" i="5" l="1"/>
  <c r="I40" i="5"/>
  <c r="I36" i="5"/>
  <c r="I22" i="5"/>
  <c r="I29" i="5"/>
  <c r="I16" i="5"/>
  <c r="I12" i="5"/>
  <c r="I8" i="5"/>
  <c r="I21" i="5"/>
  <c r="I46" i="5"/>
  <c r="I5" i="5"/>
  <c r="I38" i="5"/>
  <c r="I13" i="5"/>
  <c r="I17" i="5"/>
  <c r="I23" i="5"/>
  <c r="I35" i="5"/>
  <c r="I31" i="5"/>
  <c r="I30" i="5"/>
  <c r="I7" i="5"/>
  <c r="I48" i="5"/>
  <c r="I10" i="5"/>
  <c r="I45" i="5"/>
  <c r="I14" i="5"/>
  <c r="I24" i="5"/>
  <c r="I20" i="5"/>
  <c r="I41" i="5"/>
  <c r="I34" i="5"/>
  <c r="I3" i="5"/>
  <c r="I43" i="5"/>
  <c r="I28" i="5"/>
  <c r="I25" i="5"/>
  <c r="I18" i="5"/>
  <c r="I15" i="5"/>
  <c r="I47" i="5"/>
  <c r="I9" i="5"/>
  <c r="I2" i="5"/>
  <c r="I32" i="5"/>
  <c r="I39" i="5"/>
  <c r="I6" i="5"/>
  <c r="I49" i="5"/>
  <c r="I27" i="5"/>
  <c r="I42" i="5"/>
  <c r="I44" i="5"/>
  <c r="I4" i="5"/>
  <c r="I11" i="5"/>
  <c r="I26" i="5"/>
  <c r="I37" i="5"/>
  <c r="C42" i="3"/>
  <c r="C20" i="3"/>
  <c r="C21" i="3" l="1"/>
  <c r="C23" i="3" s="1"/>
  <c r="J2" i="5" a="1"/>
  <c r="C43" i="3"/>
  <c r="C52" i="3" s="1"/>
  <c r="AY52" i="3" s="1"/>
  <c r="S2" i="5" a="1"/>
  <c r="S2" i="5" l="1"/>
  <c r="S14" i="5"/>
  <c r="S30" i="5"/>
  <c r="S46" i="5"/>
  <c r="S15" i="5"/>
  <c r="S31" i="5"/>
  <c r="S47" i="5"/>
  <c r="S16" i="5"/>
  <c r="S32" i="5"/>
  <c r="S48" i="5"/>
  <c r="S25" i="5"/>
  <c r="S41" i="5"/>
  <c r="S17" i="5"/>
  <c r="S33" i="5"/>
  <c r="S49" i="5"/>
  <c r="S6" i="5"/>
  <c r="S22" i="5"/>
  <c r="S38" i="5"/>
  <c r="S7" i="5"/>
  <c r="S23" i="5"/>
  <c r="S39" i="5"/>
  <c r="S8" i="5"/>
  <c r="S24" i="5"/>
  <c r="S40" i="5"/>
  <c r="S9" i="5"/>
  <c r="S45" i="5"/>
  <c r="S28" i="5"/>
  <c r="S11" i="5"/>
  <c r="S37" i="5"/>
  <c r="S20" i="5"/>
  <c r="S3" i="5"/>
  <c r="S29" i="5"/>
  <c r="S12" i="5"/>
  <c r="S42" i="5"/>
  <c r="S21" i="5"/>
  <c r="S4" i="5"/>
  <c r="S34" i="5"/>
  <c r="S13" i="5"/>
  <c r="S43" i="5"/>
  <c r="S26" i="5"/>
  <c r="S5" i="5"/>
  <c r="S35" i="5"/>
  <c r="S18" i="5"/>
  <c r="S44" i="5"/>
  <c r="S27" i="5"/>
  <c r="S10" i="5"/>
  <c r="S36" i="5"/>
  <c r="S19" i="5"/>
  <c r="J3" i="5"/>
  <c r="J16" i="5"/>
  <c r="J15" i="5"/>
  <c r="J14" i="5"/>
  <c r="J21" i="5"/>
  <c r="J28" i="5"/>
  <c r="J27" i="5"/>
  <c r="J8" i="5"/>
  <c r="J7" i="5"/>
  <c r="J6" i="5"/>
  <c r="J13" i="5"/>
  <c r="J20" i="5"/>
  <c r="J19" i="5"/>
  <c r="J18" i="5"/>
  <c r="J26" i="5"/>
  <c r="J42" i="5"/>
  <c r="J5" i="5"/>
  <c r="J12" i="5"/>
  <c r="J11" i="5"/>
  <c r="J9" i="5"/>
  <c r="J17" i="5"/>
  <c r="J2" i="5"/>
  <c r="J10" i="5"/>
  <c r="J4" i="5"/>
  <c r="J48" i="5"/>
  <c r="J47" i="5"/>
  <c r="J46" i="5"/>
  <c r="J25" i="5"/>
  <c r="J49" i="5"/>
  <c r="J34" i="5"/>
  <c r="J40" i="5"/>
  <c r="J39" i="5"/>
  <c r="J38" i="5"/>
  <c r="J45" i="5"/>
  <c r="J33" i="5"/>
  <c r="J41" i="5"/>
  <c r="J32" i="5"/>
  <c r="J31" i="5"/>
  <c r="J30" i="5"/>
  <c r="J37" i="5"/>
  <c r="J44" i="5"/>
  <c r="J43" i="5"/>
  <c r="J24" i="5"/>
  <c r="J23" i="5"/>
  <c r="J22" i="5"/>
  <c r="J29" i="5"/>
  <c r="J36" i="5"/>
  <c r="J35" i="5"/>
  <c r="C24" i="3"/>
  <c r="K2" i="5" s="1" a="1"/>
  <c r="C54" i="3"/>
  <c r="C57" i="3" s="1"/>
  <c r="AY23" i="3"/>
  <c r="D57" i="3" l="1"/>
  <c r="E57" i="3" s="1"/>
  <c r="F57" i="3" s="1"/>
  <c r="G57" i="3" s="1"/>
  <c r="H57" i="3" s="1"/>
  <c r="I57" i="3" s="1"/>
  <c r="J57" i="3" s="1"/>
  <c r="K57" i="3" s="1"/>
  <c r="L57" i="3" s="1"/>
  <c r="M57" i="3" s="1"/>
  <c r="N57" i="3" s="1"/>
  <c r="O57" i="3" s="1"/>
  <c r="P57" i="3" s="1"/>
  <c r="Q57" i="3" s="1"/>
  <c r="R57" i="3" s="1"/>
  <c r="S57" i="3" s="1"/>
  <c r="T57" i="3" s="1"/>
  <c r="U57" i="3" s="1"/>
  <c r="V57" i="3" s="1"/>
  <c r="W57" i="3" s="1"/>
  <c r="X57" i="3" s="1"/>
  <c r="Y57" i="3" s="1"/>
  <c r="Z57" i="3" s="1"/>
  <c r="AA57" i="3" s="1"/>
  <c r="AB57" i="3" s="1"/>
  <c r="AC57" i="3" s="1"/>
  <c r="AD57" i="3" s="1"/>
  <c r="AE57" i="3" s="1"/>
  <c r="AF57" i="3" s="1"/>
  <c r="AG57" i="3" s="1"/>
  <c r="AH57" i="3" s="1"/>
  <c r="AI57" i="3" s="1"/>
  <c r="AJ57" i="3" s="1"/>
  <c r="AK57" i="3" s="1"/>
  <c r="AL57" i="3" s="1"/>
  <c r="AM57" i="3" s="1"/>
  <c r="AN57" i="3" s="1"/>
  <c r="AO57" i="3" s="1"/>
  <c r="AP57" i="3" s="1"/>
  <c r="AQ57" i="3" s="1"/>
  <c r="AR57" i="3" s="1"/>
  <c r="AS57" i="3" s="1"/>
  <c r="AT57" i="3" s="1"/>
  <c r="AU57" i="3" s="1"/>
  <c r="AV57" i="3" s="1"/>
  <c r="AW57" i="3" s="1"/>
  <c r="AX57" i="3" s="1"/>
  <c r="K2" i="5"/>
  <c r="K24" i="5"/>
  <c r="K39" i="5"/>
  <c r="K7" i="5"/>
  <c r="K25" i="5"/>
  <c r="K40" i="5"/>
  <c r="K8" i="5"/>
  <c r="K29" i="5"/>
  <c r="K41" i="5"/>
  <c r="K37" i="5"/>
  <c r="K49" i="5"/>
  <c r="K9" i="5"/>
  <c r="K31" i="5"/>
  <c r="K43" i="5"/>
  <c r="K15" i="5"/>
  <c r="K32" i="5"/>
  <c r="K45" i="5"/>
  <c r="K16" i="5"/>
  <c r="K33" i="5"/>
  <c r="K47" i="5"/>
  <c r="K17" i="5"/>
  <c r="K35" i="5"/>
  <c r="K48" i="5"/>
  <c r="K23" i="5"/>
  <c r="K14" i="5"/>
  <c r="K20" i="5"/>
  <c r="K34" i="5"/>
  <c r="K6" i="5"/>
  <c r="K12" i="5"/>
  <c r="K26" i="5"/>
  <c r="K21" i="5"/>
  <c r="K4" i="5"/>
  <c r="K18" i="5"/>
  <c r="K13" i="5"/>
  <c r="K27" i="5"/>
  <c r="K10" i="5"/>
  <c r="K46" i="5"/>
  <c r="K5" i="5"/>
  <c r="K19" i="5"/>
  <c r="K38" i="5"/>
  <c r="K44" i="5"/>
  <c r="K11" i="5"/>
  <c r="K30" i="5"/>
  <c r="K36" i="5"/>
  <c r="K3" i="5"/>
  <c r="K22" i="5"/>
  <c r="K28" i="5"/>
  <c r="K42" i="5"/>
  <c r="Z2" i="5" l="1" a="1"/>
  <c r="Z2" i="5" l="1"/>
  <c r="Z17" i="5"/>
  <c r="Z40" i="5"/>
  <c r="Z23" i="5"/>
  <c r="Z41" i="5"/>
  <c r="Z24" i="5"/>
  <c r="Z47" i="5"/>
  <c r="Z7" i="5"/>
  <c r="Z25" i="5"/>
  <c r="Z48" i="5"/>
  <c r="Z39" i="5"/>
  <c r="Z8" i="5"/>
  <c r="Z31" i="5"/>
  <c r="Z49" i="5"/>
  <c r="Z9" i="5"/>
  <c r="Z32" i="5"/>
  <c r="Z15" i="5"/>
  <c r="Z33" i="5"/>
  <c r="Z16" i="5"/>
  <c r="Z38" i="5"/>
  <c r="Z21" i="5"/>
  <c r="Z4" i="5"/>
  <c r="Z34" i="5"/>
  <c r="Z30" i="5"/>
  <c r="Z13" i="5"/>
  <c r="Z43" i="5"/>
  <c r="Z26" i="5"/>
  <c r="Z22" i="5"/>
  <c r="Z5" i="5"/>
  <c r="Z35" i="5"/>
  <c r="Z18" i="5"/>
  <c r="Z14" i="5"/>
  <c r="Z44" i="5"/>
  <c r="Z27" i="5"/>
  <c r="Z10" i="5"/>
  <c r="Z6" i="5"/>
  <c r="Z36" i="5"/>
  <c r="Z19" i="5"/>
  <c r="Z45" i="5"/>
  <c r="Z28" i="5"/>
  <c r="Z11" i="5"/>
  <c r="Z37" i="5"/>
  <c r="Z20" i="5"/>
  <c r="Z3" i="5"/>
  <c r="Z46" i="5"/>
  <c r="Z29" i="5"/>
  <c r="Z12" i="5"/>
  <c r="Z42" i="5"/>
</calcChain>
</file>

<file path=xl/sharedStrings.xml><?xml version="1.0" encoding="utf-8"?>
<sst xmlns="http://schemas.openxmlformats.org/spreadsheetml/2006/main" count="231" uniqueCount="161">
  <si>
    <t xml:space="preserve">Buyer / Seller Acquisition Model </t>
  </si>
  <si>
    <t>Advertising Spend</t>
  </si>
  <si>
    <t>Seller Acquisition</t>
  </si>
  <si>
    <t>Paid CAC (sellers)</t>
  </si>
  <si>
    <t>Organic: Paid Ratio</t>
  </si>
  <si>
    <t>Sellers Added / Mo / EE</t>
  </si>
  <si>
    <t>New Sellers (Sales Team)</t>
  </si>
  <si>
    <t>New Sellers</t>
  </si>
  <si>
    <t>Returning Sellers</t>
  </si>
  <si>
    <t>Churned Sellers</t>
  </si>
  <si>
    <t>Total Active Sellers</t>
  </si>
  <si>
    <t>Buyer Acquisition</t>
  </si>
  <si>
    <t>Platform-Driven Clients</t>
  </si>
  <si>
    <t>Seller-Driven Clients</t>
  </si>
  <si>
    <t>New Buyers (Organic)</t>
  </si>
  <si>
    <t>Total New Clients</t>
  </si>
  <si>
    <t>New Clients / Seller / Month</t>
  </si>
  <si>
    <t>New Clients From Sellers</t>
  </si>
  <si>
    <t>Total New Clients Acquired</t>
  </si>
  <si>
    <t>Ecomm Cohort</t>
  </si>
  <si>
    <t>Retention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</si>
  <si>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</si>
  <si>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</si>
  <si>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</si>
  <si>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</si>
  <si>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</si>
  <si>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</si>
  <si>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</si>
  <si>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</si>
  <si>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</si>
  <si>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</si>
  <si>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</si>
  <si>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</si>
  <si>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</si>
  <si>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</si>
  <si>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</si>
  <si>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</si>
  <si>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</si>
  <si>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</si>
  <si>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</si>
  <si>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</si>
  <si>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</si>
  <si>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</si>
  <si>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</si>
  <si>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</si>
  <si>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</si>
  <si>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</si>
  <si>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</si>
  <si>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</si>
  <si>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</si>
  <si>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</si>
  <si>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</si>
  <si>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</si>
  <si>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</si>
  <si>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</si>
  <si>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</si>
  <si>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</si>
  <si>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</si>
  <si>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</si>
  <si>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</si>
  <si>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</si>
  <si>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</si>
  <si>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</si>
  <si>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</si>
  <si>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</si>
  <si>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</si>
  <si>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</si>
  <si>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</si>
  <si>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</si>
  <si>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</si>
  <si>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Initial Month</t>
  </si>
  <si>
    <t>Total Clients</t>
  </si>
  <si>
    <t>Orders / Client</t>
  </si>
  <si>
    <t>Total Orders</t>
  </si>
  <si>
    <t>ASSUMPTIONS</t>
  </si>
  <si>
    <t>REVENUE</t>
  </si>
  <si>
    <t>Commission - Buyer</t>
  </si>
  <si>
    <t>Commission - Seller</t>
  </si>
  <si>
    <t>Revenue Streams</t>
  </si>
  <si>
    <t>Buyer Commission Revenue</t>
  </si>
  <si>
    <t>COGS</t>
  </si>
  <si>
    <t>Seller Order Rev</t>
  </si>
  <si>
    <t>Total Net Revenue</t>
  </si>
  <si>
    <t>Gross Margin</t>
  </si>
  <si>
    <t>GM %</t>
  </si>
  <si>
    <t>OPERATING EXPENSES</t>
  </si>
  <si>
    <t>Headcount</t>
  </si>
  <si>
    <t>Sales / Marketing</t>
  </si>
  <si>
    <t>Technology</t>
  </si>
  <si>
    <t>Product Mgmt</t>
  </si>
  <si>
    <t>Creative</t>
  </si>
  <si>
    <t>Exec / Admin</t>
  </si>
  <si>
    <t>Total Personnel Expense</t>
  </si>
  <si>
    <t>Total Other OPEX</t>
  </si>
  <si>
    <t>New Capital</t>
  </si>
  <si>
    <t>Total OPEX</t>
  </si>
  <si>
    <t>Other OPEX</t>
  </si>
  <si>
    <t>M0 (Clients)</t>
  </si>
  <si>
    <t>New Sellers (Paid)</t>
  </si>
  <si>
    <t>New Sellers (Organic)</t>
  </si>
  <si>
    <t xml:space="preserve">Total New Sellers </t>
  </si>
  <si>
    <t>Direct Sales Team (Headcount)</t>
  </si>
  <si>
    <t>Seller Churn</t>
  </si>
  <si>
    <t>Paid CAC</t>
  </si>
  <si>
    <t>New Buyers (Paid)</t>
  </si>
  <si>
    <t>Paid: Organic Ratio</t>
  </si>
  <si>
    <t>CC Fees</t>
  </si>
  <si>
    <t>Benefits, Taxes, Etc.</t>
  </si>
  <si>
    <t>Salary</t>
  </si>
  <si>
    <t>Total Personnel Exp</t>
  </si>
  <si>
    <t>Other Marketing</t>
  </si>
  <si>
    <t>Misc Fixed Exp</t>
  </si>
  <si>
    <t>Variable Exp % of Rev</t>
  </si>
  <si>
    <t>% Spend - Vendor</t>
  </si>
  <si>
    <t>% Spend - Customer</t>
  </si>
  <si>
    <t>Marketing spend (Vendor)</t>
  </si>
  <si>
    <t xml:space="preserve"> </t>
  </si>
  <si>
    <t>Marketing Spend:</t>
  </si>
  <si>
    <t>Marketing Campagin</t>
  </si>
  <si>
    <t>Product Listing</t>
  </si>
  <si>
    <t>Average Order Value</t>
  </si>
  <si>
    <t>Delivery</t>
  </si>
  <si>
    <t xml:space="preserve">Rent </t>
  </si>
  <si>
    <t>Assets</t>
  </si>
  <si>
    <t>Opening Party</t>
  </si>
  <si>
    <t>Product listing</t>
  </si>
  <si>
    <t>Total</t>
  </si>
  <si>
    <t>Legal and Establishment</t>
  </si>
  <si>
    <t>Order Commission Revenue</t>
  </si>
  <si>
    <t>Marketing Revenue</t>
  </si>
  <si>
    <t>Cost of Services Provided</t>
  </si>
  <si>
    <t>Payment Fees</t>
  </si>
  <si>
    <t>Total Cost of Services Provided</t>
  </si>
  <si>
    <t>Taxes, Etc.</t>
  </si>
  <si>
    <t xml:space="preserve">OPERATING PROFIT </t>
  </si>
  <si>
    <t xml:space="preserve">Cash Balance </t>
  </si>
  <si>
    <t>orders</t>
  </si>
  <si>
    <t>clients</t>
  </si>
  <si>
    <t>date</t>
  </si>
  <si>
    <t>no.</t>
  </si>
  <si>
    <t>order_com_rev</t>
  </si>
  <si>
    <t>buyer_com_rev</t>
  </si>
  <si>
    <t>payment_fees</t>
  </si>
  <si>
    <t>gross_margin</t>
  </si>
  <si>
    <t>delivery_exp</t>
  </si>
  <si>
    <t>tech_exp</t>
  </si>
  <si>
    <t>tax</t>
  </si>
  <si>
    <t>sales_larkt_sal</t>
  </si>
  <si>
    <t>tech_sal</t>
  </si>
  <si>
    <t>admin_sal</t>
  </si>
  <si>
    <t>advert_exp</t>
  </si>
  <si>
    <t>misc_fixed_exp</t>
  </si>
  <si>
    <t>var_exp_rev</t>
  </si>
  <si>
    <t>legal_exp</t>
  </si>
  <si>
    <t>rent_exp</t>
  </si>
  <si>
    <t>assets</t>
  </si>
  <si>
    <t>openning_party</t>
  </si>
  <si>
    <t>product_list</t>
  </si>
  <si>
    <t>new_cap</t>
  </si>
  <si>
    <t>cash_bal</t>
  </si>
  <si>
    <t>active_seller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</si>
</sst>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_-&quot;$&quot;* #,##0_-;\-&quot;$&quot;* #,##0_-;_-&quot;$&quot;* &quot;-&quot;??_-;_-@_-"/>
    <numFmt numFmtId="167" formatCode="_-* #,##0.0_-;\-* #,##0.0_-;_-* &quot;-&quot;??_-;_-@_-"/>
    <numFmt numFmtId="168" formatCode="_-* #,##0_-;\-* #,##0_-;_-* &quot;-&quot;??_-;_-@_-"/>
    <numFmt numFmtId="169" formatCode="_(* #,##0_);_(* \(#,##0\);_(* &quot;-&quot;??_);_(@_)"/>
    <numFmt numFmtId="170" formatCode="0.0%"/>
    <numFmt numFmtId="171" formatCode="_(&quot;$&quot;* #,##0_);_(&quot;$&quot;* \(#,##0\);_(&quot;$&quot;* &quot;-&quot;??_);_(@_)"/>
    <numFmt numFmtId="172" formatCode="yyyy\-mm\-dd;@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FF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3" fillId="0" borderId="0" xfId="0" applyFont="1"/>
    <xf numFmtId="17" fontId="3" fillId="0" borderId="0" xfId="0" applyNumberFormat="1" applyFont="1"/>
    <xf numFmtId="0" fontId="4" fillId="0" borderId="0" xfId="0" applyFont="1"/>
    <xf numFmtId="166" fontId="4" fillId="0" borderId="0" xfId="2" applyNumberFormat="1" applyFont="1"/>
    <xf numFmtId="9" fontId="0" fillId="0" borderId="0" xfId="0" applyNumberFormat="1"/>
    <xf numFmtId="9" fontId="4" fillId="0" borderId="0" xfId="0" applyNumberFormat="1" applyFont="1"/>
    <xf numFmtId="166" fontId="0" fillId="0" borderId="0" xfId="0" applyNumberFormat="1"/>
    <xf numFmtId="0" fontId="0" fillId="0" borderId="1" xfId="0" applyBorder="1"/>
    <xf numFmtId="0" fontId="5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4" fillId="0" borderId="0" xfId="3" applyFo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8" xfId="0" applyBorder="1"/>
    <xf numFmtId="167" fontId="4" fillId="0" borderId="0" xfId="1" applyNumberFormat="1" applyFont="1"/>
    <xf numFmtId="168" fontId="4" fillId="0" borderId="0" xfId="1" applyNumberFormat="1" applyFont="1"/>
    <xf numFmtId="168" fontId="0" fillId="0" borderId="0" xfId="1" applyNumberFormat="1" applyFont="1"/>
    <xf numFmtId="169" fontId="0" fillId="0" borderId="0" xfId="1" applyNumberFormat="1" applyFont="1" applyFill="1" applyAlignment="1">
      <alignment horizontal="center"/>
    </xf>
    <xf numFmtId="9" fontId="4" fillId="2" borderId="0" xfId="3" applyFont="1" applyFill="1"/>
    <xf numFmtId="0" fontId="0" fillId="0" borderId="0" xfId="0" applyFont="1"/>
    <xf numFmtId="0" fontId="7" fillId="0" borderId="0" xfId="0" applyFont="1"/>
    <xf numFmtId="166" fontId="0" fillId="0" borderId="0" xfId="2" applyNumberFormat="1" applyFont="1"/>
    <xf numFmtId="166" fontId="0" fillId="0" borderId="0" xfId="0" applyNumberFormat="1" applyFont="1"/>
    <xf numFmtId="168" fontId="0" fillId="0" borderId="1" xfId="1" applyNumberFormat="1" applyFont="1" applyBorder="1"/>
    <xf numFmtId="166" fontId="3" fillId="0" borderId="0" xfId="2" applyNumberFormat="1" applyFont="1"/>
    <xf numFmtId="166" fontId="3" fillId="0" borderId="0" xfId="0" applyNumberFormat="1" applyFont="1"/>
    <xf numFmtId="0" fontId="8" fillId="0" borderId="0" xfId="0" applyFont="1"/>
    <xf numFmtId="0" fontId="3" fillId="3" borderId="0" xfId="0" applyFont="1" applyFill="1"/>
    <xf numFmtId="0" fontId="0" fillId="4" borderId="5" xfId="0" applyFill="1" applyBorder="1"/>
    <xf numFmtId="0" fontId="0" fillId="4" borderId="7" xfId="0" applyFill="1" applyBorder="1"/>
    <xf numFmtId="17" fontId="0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6" fontId="4" fillId="0" borderId="0" xfId="0" applyNumberFormat="1" applyFont="1"/>
    <xf numFmtId="1" fontId="0" fillId="0" borderId="1" xfId="1" applyNumberFormat="1" applyFont="1" applyBorder="1"/>
    <xf numFmtId="168" fontId="0" fillId="0" borderId="0" xfId="0" applyNumberFormat="1"/>
    <xf numFmtId="9" fontId="0" fillId="0" borderId="0" xfId="0" applyNumberFormat="1" applyFont="1"/>
    <xf numFmtId="170" fontId="4" fillId="0" borderId="0" xfId="0" applyNumberFormat="1" applyFont="1"/>
    <xf numFmtId="170" fontId="8" fillId="0" borderId="0" xfId="3" applyNumberFormat="1" applyFont="1"/>
    <xf numFmtId="168" fontId="0" fillId="0" borderId="0" xfId="0" applyNumberFormat="1" applyFont="1"/>
    <xf numFmtId="164" fontId="0" fillId="0" borderId="0" xfId="2" applyFont="1"/>
    <xf numFmtId="2" fontId="0" fillId="0" borderId="0" xfId="0" applyNumberFormat="1"/>
    <xf numFmtId="168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44" fontId="0" fillId="0" borderId="0" xfId="2" applyNumberFormat="1" applyFont="1"/>
    <xf numFmtId="171" fontId="0" fillId="0" borderId="0" xfId="0" applyNumberFormat="1"/>
    <xf numFmtId="0" fontId="0" fillId="5" borderId="0" xfId="0" applyFill="1"/>
    <xf numFmtId="168" fontId="0" fillId="5" borderId="0" xfId="1" applyNumberFormat="1" applyFont="1" applyFill="1"/>
    <xf numFmtId="168" fontId="0" fillId="5" borderId="0" xfId="0" applyNumberFormat="1" applyFill="1"/>
    <xf numFmtId="172" fontId="0" fillId="0" borderId="0" xfId="0" applyNumberFormat="1" applyFont="1"/>
    <xf numFmtId="0" fontId="0" fillId="0" borderId="0" xfId="0" applyAlignment="1">
      <alignment horizontal="left"/>
    </xf>
    <xf numFmtId="9" fontId="0" fillId="0" borderId="0" xfId="3" applyFont="1"/>
    <xf numFmtId="1" fontId="0" fillId="0" borderId="0" xfId="0" applyNumberFormat="1" applyFont="1" applyAlignment="1">
      <alignment horizontal="center" vertical="center"/>
    </xf>
  </cellXfs>
  <cellStyles count="8">
    <cellStyle name="Comma" xfId="1" builtinId="3"/>
    <cellStyle name="Comma 2" xfId="5" xr:uid="{B557E22C-B317-426E-A1E8-018D2CECF0DE}"/>
    <cellStyle name="Currency" xfId="2" builtinId="4"/>
    <cellStyle name="Currency 2" xfId="6" xr:uid="{861BA2B6-464F-474E-98D6-BB1F9F20A795}"/>
    <cellStyle name="Normal" xfId="0" builtinId="0"/>
    <cellStyle name="Normal 2" xfId="4" xr:uid="{92E2AF8C-E1B8-4FA2-B52A-2B5FF40BC347}"/>
    <cellStyle name="Percent" xfId="3" builtinId="5"/>
    <cellStyle name="Percent 2" xfId="7" xr:uid="{E2A2DC2B-8358-4DDC-869C-F7F87DE78FE1}"/>
  </cellStyles>
  <dxfs count="0"/>
  <tableStyles count="0" defaultTableStyle="TableStyleMedium9" defaultPivotStyle="PivotStyleMedium7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91"/>
  <sheetViews>
    <sheetView tabSelected="1" zoomScale="90" zoomScaleNormal="90" zoomScalePageLayoutView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7" sqref="C7"/>
    </sheetView>
  </sheetViews>
  <sheetFormatPr defaultColWidth="8.8984375" defaultRowHeight="15.6" x14ac:dyDescent="0.3"/>
  <cols>
    <col min="1" max="1" width="10" bestFit="1" customWidth="1"/>
    <col min="2" max="2" width="29.59765625" bestFit="1" customWidth="1"/>
    <col min="3" max="3" width="10.59765625" customWidth="1"/>
    <col min="4" max="5" width="10.5" bestFit="1" customWidth="1"/>
    <col min="6" max="13" width="10.8984375" customWidth="1"/>
    <col min="14" max="14" width="11.09765625" bestFit="1" customWidth="1"/>
    <col min="15" max="17" width="9.8984375" bestFit="1" customWidth="1"/>
    <col min="18" max="26" width="10.19921875" bestFit="1" customWidth="1"/>
    <col min="27" max="50" width="11.3984375" bestFit="1" customWidth="1"/>
    <col min="51" max="51" width="9.8984375" bestFit="1" customWidth="1"/>
  </cols>
  <sheetData>
    <row r="1" spans="1:54" x14ac:dyDescent="0.3">
      <c r="A1" s="1"/>
      <c r="B1" s="2"/>
      <c r="C1" s="2">
        <v>44470</v>
      </c>
      <c r="D1" s="2">
        <v>44501</v>
      </c>
      <c r="E1" s="2">
        <v>44531</v>
      </c>
      <c r="F1" s="2">
        <v>44562</v>
      </c>
      <c r="G1" s="2">
        <v>44593</v>
      </c>
      <c r="H1" s="2">
        <v>44621</v>
      </c>
      <c r="I1" s="2">
        <v>44652</v>
      </c>
      <c r="J1" s="2">
        <v>44682</v>
      </c>
      <c r="K1" s="2">
        <v>44713</v>
      </c>
      <c r="L1" s="2">
        <v>44743</v>
      </c>
      <c r="M1" s="2">
        <v>44774</v>
      </c>
      <c r="N1" s="2">
        <v>44805</v>
      </c>
      <c r="O1" s="2">
        <v>44562</v>
      </c>
      <c r="P1" s="2">
        <v>44593</v>
      </c>
      <c r="Q1" s="2">
        <v>44621</v>
      </c>
      <c r="R1" s="2">
        <v>44652</v>
      </c>
      <c r="S1" s="2">
        <v>44682</v>
      </c>
      <c r="T1" s="2">
        <v>44713</v>
      </c>
      <c r="U1" s="2">
        <v>44743</v>
      </c>
      <c r="V1" s="2">
        <v>44774</v>
      </c>
      <c r="W1" s="2">
        <v>44805</v>
      </c>
      <c r="X1" s="2">
        <v>44835</v>
      </c>
      <c r="Y1" s="2">
        <v>44866</v>
      </c>
      <c r="Z1" s="2">
        <v>44896</v>
      </c>
      <c r="AA1" s="2">
        <v>44927</v>
      </c>
      <c r="AB1" s="2">
        <v>44958</v>
      </c>
      <c r="AC1" s="2">
        <v>44986</v>
      </c>
      <c r="AD1" s="2">
        <v>45017</v>
      </c>
      <c r="AE1" s="2">
        <v>45047</v>
      </c>
      <c r="AF1" s="2">
        <v>45078</v>
      </c>
      <c r="AG1" s="2">
        <v>45108</v>
      </c>
      <c r="AH1" s="2">
        <v>45139</v>
      </c>
      <c r="AI1" s="2">
        <v>45170</v>
      </c>
      <c r="AJ1" s="2">
        <v>45200</v>
      </c>
      <c r="AK1" s="2">
        <v>45231</v>
      </c>
      <c r="AL1" s="2">
        <v>45261</v>
      </c>
      <c r="AM1" s="2">
        <v>45292</v>
      </c>
      <c r="AN1" s="2">
        <v>45323</v>
      </c>
      <c r="AO1" s="2">
        <v>45352</v>
      </c>
      <c r="AP1" s="2">
        <v>45383</v>
      </c>
      <c r="AQ1" s="2">
        <v>45413</v>
      </c>
      <c r="AR1" s="2">
        <v>45444</v>
      </c>
      <c r="AS1" s="2">
        <v>45474</v>
      </c>
      <c r="AT1" s="2">
        <v>45505</v>
      </c>
      <c r="AU1" s="2">
        <v>45536</v>
      </c>
      <c r="AV1" s="2">
        <v>45566</v>
      </c>
      <c r="AW1" s="2">
        <v>45597</v>
      </c>
      <c r="AX1" s="2">
        <v>45627</v>
      </c>
    </row>
    <row r="3" spans="1:54" x14ac:dyDescent="0.3">
      <c r="B3" s="1" t="s">
        <v>75</v>
      </c>
    </row>
    <row r="4" spans="1:54" x14ac:dyDescent="0.3">
      <c r="B4" s="1"/>
    </row>
    <row r="5" spans="1:54" s="24" customFormat="1" x14ac:dyDescent="0.3">
      <c r="B5" s="24" t="s">
        <v>71</v>
      </c>
      <c r="C5" s="21">
        <f t="array" ref="C5:AX5">TRANSPOSE('Customer Cohort Model'!B6:B53)</f>
        <v>122.8</v>
      </c>
      <c r="D5" s="21">
        <v>1187</v>
      </c>
      <c r="E5" s="21">
        <v>1251.2</v>
      </c>
      <c r="F5" s="21">
        <v>1864.2857142857142</v>
      </c>
      <c r="G5" s="21">
        <v>2503.3428571428572</v>
      </c>
      <c r="H5" s="21">
        <v>3266.3999999999996</v>
      </c>
      <c r="I5" s="21">
        <v>4209.9857142857145</v>
      </c>
      <c r="J5" s="21">
        <v>5002.7357142857145</v>
      </c>
      <c r="K5" s="21">
        <v>5808.3607142857145</v>
      </c>
      <c r="L5" s="21">
        <v>6597.0482142857145</v>
      </c>
      <c r="M5" s="21">
        <v>7405.2044642857145</v>
      </c>
      <c r="N5" s="21">
        <v>8173.6263392857145</v>
      </c>
      <c r="O5" s="21">
        <v>8161.953125</v>
      </c>
      <c r="P5" s="21">
        <v>8222.0234375</v>
      </c>
      <c r="Q5" s="21">
        <v>8479.48828125</v>
      </c>
      <c r="R5" s="21">
        <v>8669.255859375</v>
      </c>
      <c r="S5" s="21">
        <v>8797.3720703125</v>
      </c>
      <c r="T5" s="21">
        <v>8895.31396484375</v>
      </c>
      <c r="U5" s="21">
        <v>8888.843017578125</v>
      </c>
      <c r="V5" s="21">
        <v>8873.5784912109375</v>
      </c>
      <c r="W5" s="21">
        <v>8841.7107543945313</v>
      </c>
      <c r="X5" s="21">
        <v>8798.1446228027344</v>
      </c>
      <c r="Y5" s="21">
        <v>8741.9276885986328</v>
      </c>
      <c r="Z5" s="21">
        <v>8682.0361557006836</v>
      </c>
      <c r="AA5" s="21">
        <v>10743.481922149658</v>
      </c>
      <c r="AB5" s="21">
        <v>11894.259038925171</v>
      </c>
      <c r="AC5" s="21">
        <v>12991.870480537415</v>
      </c>
      <c r="AD5" s="21">
        <v>14007.564759731293</v>
      </c>
      <c r="AE5" s="21">
        <v>15045.217620134354</v>
      </c>
      <c r="AF5" s="21">
        <v>16002.891189932823</v>
      </c>
      <c r="AG5" s="21">
        <v>16973.554405033588</v>
      </c>
      <c r="AH5" s="21">
        <v>17960.222797483206</v>
      </c>
      <c r="AI5" s="21">
        <v>18959.388601258397</v>
      </c>
      <c r="AJ5" s="21">
        <v>19969.305699370801</v>
      </c>
      <c r="AK5" s="21">
        <v>20990.347150314599</v>
      </c>
      <c r="AL5" s="21">
        <v>22023.3264248427</v>
      </c>
      <c r="AM5" s="21">
        <v>27732.33678757865</v>
      </c>
      <c r="AN5" s="21">
        <v>30884.331606210675</v>
      </c>
      <c r="AO5" s="21">
        <v>33828.334196894662</v>
      </c>
      <c r="AP5" s="21">
        <v>36528.332901552669</v>
      </c>
      <c r="AQ5" s="21">
        <v>39258.333549223666</v>
      </c>
      <c r="AR5" s="21">
        <v>41744.833225388167</v>
      </c>
      <c r="AS5" s="21">
        <v>44251.583387305916</v>
      </c>
      <c r="AT5" s="21">
        <v>46772.208306347042</v>
      </c>
      <c r="AU5" s="21">
        <v>49311.395846826475</v>
      </c>
      <c r="AV5" s="21">
        <v>51864.302076586762</v>
      </c>
      <c r="AW5" s="21">
        <v>54430.848961706623</v>
      </c>
      <c r="AX5" s="21">
        <v>57013.075519146689</v>
      </c>
      <c r="AY5"/>
      <c r="AZ5"/>
      <c r="BA5"/>
      <c r="BB5"/>
    </row>
    <row r="6" spans="1:54" s="24" customFormat="1" x14ac:dyDescent="0.3">
      <c r="B6" s="24" t="s">
        <v>73</v>
      </c>
      <c r="C6" s="21">
        <f t="array" ref="C6:AX6">TRANSPOSE('Customer Cohort Model'!D6:D53)</f>
        <v>196.48000000000002</v>
      </c>
      <c r="D6" s="21">
        <v>1899.2</v>
      </c>
      <c r="E6" s="21">
        <v>2001.92</v>
      </c>
      <c r="F6" s="21">
        <v>2982.8571428571431</v>
      </c>
      <c r="G6" s="21">
        <v>4005.3485714285716</v>
      </c>
      <c r="H6" s="21">
        <v>5226.24</v>
      </c>
      <c r="I6" s="21">
        <v>6735.9771428571439</v>
      </c>
      <c r="J6" s="21">
        <v>8004.3771428571436</v>
      </c>
      <c r="K6" s="21">
        <v>9293.3771428571436</v>
      </c>
      <c r="L6" s="21">
        <v>10555.277142857143</v>
      </c>
      <c r="M6" s="21">
        <v>11848.327142857144</v>
      </c>
      <c r="N6" s="21">
        <v>13077.802142857145</v>
      </c>
      <c r="O6" s="21">
        <v>10610.5390625</v>
      </c>
      <c r="P6" s="21">
        <v>10688.63046875</v>
      </c>
      <c r="Q6" s="21">
        <v>11023.334765625001</v>
      </c>
      <c r="R6" s="21">
        <v>11270.0326171875</v>
      </c>
      <c r="S6" s="21">
        <v>11436.583691406251</v>
      </c>
      <c r="T6" s="21">
        <v>11563.908154296876</v>
      </c>
      <c r="U6" s="21">
        <v>11555.495922851564</v>
      </c>
      <c r="V6" s="21">
        <v>11535.652038574219</v>
      </c>
      <c r="W6" s="21">
        <v>11494.223980712892</v>
      </c>
      <c r="X6" s="21">
        <v>11437.588009643556</v>
      </c>
      <c r="Y6" s="21">
        <v>11364.505995178222</v>
      </c>
      <c r="Z6" s="21">
        <v>11286.647002410889</v>
      </c>
      <c r="AA6" s="21">
        <v>13966.526498794556</v>
      </c>
      <c r="AB6" s="21">
        <v>15462.536750602723</v>
      </c>
      <c r="AC6" s="21">
        <v>16889.431624698638</v>
      </c>
      <c r="AD6" s="21">
        <v>18209.834187650682</v>
      </c>
      <c r="AE6" s="21">
        <v>19558.78290617466</v>
      </c>
      <c r="AF6" s="21">
        <v>20803.758546912672</v>
      </c>
      <c r="AG6" s="21">
        <v>22065.620726543664</v>
      </c>
      <c r="AH6" s="21">
        <v>23348.289636728168</v>
      </c>
      <c r="AI6" s="21">
        <v>24647.205181635916</v>
      </c>
      <c r="AJ6" s="21">
        <v>25960.097409182043</v>
      </c>
      <c r="AK6" s="21">
        <v>27287.451295408981</v>
      </c>
      <c r="AL6" s="21">
        <v>28630.324352295513</v>
      </c>
      <c r="AM6" s="21">
        <v>36052.037823852246</v>
      </c>
      <c r="AN6" s="21">
        <v>40149.631088073882</v>
      </c>
      <c r="AO6" s="21">
        <v>43976.834455963064</v>
      </c>
      <c r="AP6" s="21">
        <v>47486.832772018468</v>
      </c>
      <c r="AQ6" s="21">
        <v>51035.83361399077</v>
      </c>
      <c r="AR6" s="21">
        <v>54268.283193004616</v>
      </c>
      <c r="AS6" s="21">
        <v>57527.058403497693</v>
      </c>
      <c r="AT6" s="21">
        <v>60803.870798251155</v>
      </c>
      <c r="AU6" s="21">
        <v>64104.814600874422</v>
      </c>
      <c r="AV6" s="21">
        <v>67423.592699562796</v>
      </c>
      <c r="AW6" s="21">
        <v>70760.103650218618</v>
      </c>
      <c r="AX6" s="21">
        <v>74116.998174890701</v>
      </c>
      <c r="AY6"/>
      <c r="AZ6"/>
      <c r="BA6"/>
      <c r="BB6"/>
    </row>
    <row r="7" spans="1:54" x14ac:dyDescent="0.3">
      <c r="B7" s="1"/>
    </row>
    <row r="8" spans="1:54" x14ac:dyDescent="0.3">
      <c r="B8" s="25" t="s">
        <v>78</v>
      </c>
      <c r="AY8" t="s">
        <v>116</v>
      </c>
    </row>
    <row r="9" spans="1:54" x14ac:dyDescent="0.3">
      <c r="B9" s="25"/>
    </row>
    <row r="10" spans="1:54" s="1" customFormat="1" x14ac:dyDescent="0.3">
      <c r="B10" s="1" t="s">
        <v>82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</row>
    <row r="11" spans="1:54" s="24" customFormat="1" x14ac:dyDescent="0.3">
      <c r="B11" s="24" t="s">
        <v>128</v>
      </c>
      <c r="C11" s="48">
        <f>C6*(C63*C62)</f>
        <v>597.40540540540542</v>
      </c>
      <c r="D11" s="48">
        <f t="shared" ref="D11:N11" si="0">D6*(D63*D62)</f>
        <v>5774.5945945945941</v>
      </c>
      <c r="E11" s="48">
        <f t="shared" si="0"/>
        <v>6086.9189189189192</v>
      </c>
      <c r="F11" s="48">
        <f>F6*(F63*F62)</f>
        <v>9069.4980694980695</v>
      </c>
      <c r="G11" s="48">
        <f t="shared" si="0"/>
        <v>12178.42471042471</v>
      </c>
      <c r="H11" s="48">
        <f t="shared" si="0"/>
        <v>15890.594594594593</v>
      </c>
      <c r="I11" s="48">
        <f t="shared" si="0"/>
        <v>20481.011583011586</v>
      </c>
      <c r="J11" s="48">
        <f t="shared" si="0"/>
        <v>24337.633204633206</v>
      </c>
      <c r="K11" s="48">
        <f t="shared" si="0"/>
        <v>28256.889961389963</v>
      </c>
      <c r="L11" s="48">
        <f t="shared" si="0"/>
        <v>32093.74806949807</v>
      </c>
      <c r="M11" s="48">
        <f t="shared" si="0"/>
        <v>36025.319015444016</v>
      </c>
      <c r="N11" s="48">
        <f t="shared" si="0"/>
        <v>39763.587596525096</v>
      </c>
      <c r="O11" s="26">
        <f t="shared" ref="O11:AX11" si="1">O6*O63</f>
        <v>795790.4296875</v>
      </c>
      <c r="P11" s="26">
        <f t="shared" si="1"/>
        <v>801647.28515625</v>
      </c>
      <c r="Q11" s="26">
        <f t="shared" si="1"/>
        <v>826750.107421875</v>
      </c>
      <c r="R11" s="26">
        <f t="shared" si="1"/>
        <v>845252.4462890625</v>
      </c>
      <c r="S11" s="26">
        <f t="shared" si="1"/>
        <v>857743.77685546887</v>
      </c>
      <c r="T11" s="26">
        <f t="shared" si="1"/>
        <v>867293.11157226574</v>
      </c>
      <c r="U11" s="26">
        <f t="shared" si="1"/>
        <v>866662.1942138673</v>
      </c>
      <c r="V11" s="26">
        <f t="shared" si="1"/>
        <v>865173.90289306641</v>
      </c>
      <c r="W11" s="26">
        <f t="shared" si="1"/>
        <v>862066.79855346691</v>
      </c>
      <c r="X11" s="26">
        <f t="shared" si="1"/>
        <v>857819.10072326672</v>
      </c>
      <c r="Y11" s="26">
        <f t="shared" si="1"/>
        <v>852337.9496383667</v>
      </c>
      <c r="Z11" s="26">
        <f t="shared" si="1"/>
        <v>846498.52518081665</v>
      </c>
      <c r="AA11" s="26">
        <f t="shared" si="1"/>
        <v>1047489.4874095917</v>
      </c>
      <c r="AB11" s="26">
        <f t="shared" si="1"/>
        <v>1159690.2562952042</v>
      </c>
      <c r="AC11" s="26">
        <f t="shared" si="1"/>
        <v>1266707.3718523979</v>
      </c>
      <c r="AD11" s="26">
        <f t="shared" si="1"/>
        <v>1365737.564073801</v>
      </c>
      <c r="AE11" s="26">
        <f t="shared" si="1"/>
        <v>1466908.7179630995</v>
      </c>
      <c r="AF11" s="26">
        <f t="shared" si="1"/>
        <v>1560281.8910184503</v>
      </c>
      <c r="AG11" s="26">
        <f t="shared" si="1"/>
        <v>1654921.5544907749</v>
      </c>
      <c r="AH11" s="26">
        <f t="shared" si="1"/>
        <v>1751121.7227546126</v>
      </c>
      <c r="AI11" s="26">
        <f t="shared" si="1"/>
        <v>1848540.3886226937</v>
      </c>
      <c r="AJ11" s="26">
        <f t="shared" si="1"/>
        <v>1947007.3056886531</v>
      </c>
      <c r="AK11" s="26">
        <f t="shared" si="1"/>
        <v>2046558.8471556734</v>
      </c>
      <c r="AL11" s="26">
        <f>AL6*AL63</f>
        <v>2147274.3264221633</v>
      </c>
      <c r="AM11" s="26">
        <f>AM6*AM63</f>
        <v>2703902.8367889184</v>
      </c>
      <c r="AN11" s="26">
        <f t="shared" si="1"/>
        <v>3011222.3316055411</v>
      </c>
      <c r="AO11" s="26">
        <f t="shared" si="1"/>
        <v>3298262.5841972297</v>
      </c>
      <c r="AP11" s="26">
        <f t="shared" si="1"/>
        <v>3561512.4579013851</v>
      </c>
      <c r="AQ11" s="26">
        <f t="shared" si="1"/>
        <v>3827687.5210493077</v>
      </c>
      <c r="AR11" s="26">
        <f t="shared" si="1"/>
        <v>4070121.2394753462</v>
      </c>
      <c r="AS11" s="26">
        <f t="shared" si="1"/>
        <v>4314529.3802623274</v>
      </c>
      <c r="AT11" s="26">
        <f t="shared" si="1"/>
        <v>4560290.3098688368</v>
      </c>
      <c r="AU11" s="26">
        <f t="shared" si="1"/>
        <v>4807861.0950655816</v>
      </c>
      <c r="AV11" s="26">
        <f t="shared" si="1"/>
        <v>5056769.4524672097</v>
      </c>
      <c r="AW11" s="26">
        <f t="shared" si="1"/>
        <v>5307007.7737663966</v>
      </c>
      <c r="AX11" s="26">
        <f t="shared" si="1"/>
        <v>5558774.8631168026</v>
      </c>
    </row>
    <row r="12" spans="1:54" s="24" customFormat="1" x14ac:dyDescent="0.3">
      <c r="B12" s="24" t="s">
        <v>129</v>
      </c>
      <c r="C12" s="21">
        <f t="shared" ref="C12:N12" si="2">$A12/12*C58</f>
        <v>0</v>
      </c>
      <c r="D12" s="21">
        <f t="shared" si="2"/>
        <v>0</v>
      </c>
      <c r="E12" s="21">
        <f t="shared" si="2"/>
        <v>0</v>
      </c>
      <c r="F12" s="21">
        <f t="shared" si="2"/>
        <v>0</v>
      </c>
      <c r="G12" s="21">
        <f t="shared" si="2"/>
        <v>0</v>
      </c>
      <c r="H12" s="21">
        <f t="shared" si="2"/>
        <v>0</v>
      </c>
      <c r="I12" s="21">
        <f t="shared" si="2"/>
        <v>0</v>
      </c>
      <c r="J12" s="21">
        <f t="shared" si="2"/>
        <v>0</v>
      </c>
      <c r="K12" s="21">
        <f t="shared" si="2"/>
        <v>0</v>
      </c>
      <c r="L12" s="21">
        <f t="shared" si="2"/>
        <v>0</v>
      </c>
      <c r="M12" s="21">
        <f t="shared" si="2"/>
        <v>0</v>
      </c>
      <c r="N12" s="21">
        <f t="shared" si="2"/>
        <v>0</v>
      </c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</row>
    <row r="13" spans="1:54" s="24" customFormat="1" x14ac:dyDescent="0.3">
      <c r="B13" s="24" t="s">
        <v>119</v>
      </c>
      <c r="C13" s="21">
        <f t="shared" ref="C13:N13" si="3">$A13/12*C59</f>
        <v>0</v>
      </c>
      <c r="D13" s="21">
        <f t="shared" si="3"/>
        <v>0</v>
      </c>
      <c r="E13" s="21">
        <f t="shared" si="3"/>
        <v>0</v>
      </c>
      <c r="F13" s="21">
        <f t="shared" si="3"/>
        <v>0</v>
      </c>
      <c r="G13" s="21">
        <f t="shared" si="3"/>
        <v>0</v>
      </c>
      <c r="H13" s="21">
        <f t="shared" si="3"/>
        <v>0</v>
      </c>
      <c r="I13" s="21">
        <f t="shared" si="3"/>
        <v>0</v>
      </c>
      <c r="J13" s="21">
        <f t="shared" si="3"/>
        <v>0</v>
      </c>
      <c r="K13" s="21">
        <f t="shared" si="3"/>
        <v>0</v>
      </c>
      <c r="L13" s="21">
        <f t="shared" si="3"/>
        <v>0</v>
      </c>
      <c r="M13" s="21">
        <f t="shared" si="3"/>
        <v>0</v>
      </c>
      <c r="N13" s="21">
        <f t="shared" si="3"/>
        <v>0</v>
      </c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</row>
    <row r="14" spans="1:54" s="24" customFormat="1" x14ac:dyDescent="0.3">
      <c r="B14" s="24" t="s">
        <v>79</v>
      </c>
      <c r="C14" s="28">
        <f>C11*C64</f>
        <v>0</v>
      </c>
      <c r="D14" s="28">
        <f t="shared" ref="D14:AX14" si="4">D11*D64</f>
        <v>0</v>
      </c>
      <c r="E14" s="28">
        <f t="shared" si="4"/>
        <v>0</v>
      </c>
      <c r="F14" s="28">
        <f>F11*F64</f>
        <v>0</v>
      </c>
      <c r="G14" s="28">
        <f t="shared" si="4"/>
        <v>0</v>
      </c>
      <c r="H14" s="28">
        <f t="shared" si="4"/>
        <v>0</v>
      </c>
      <c r="I14" s="28">
        <f t="shared" si="4"/>
        <v>0</v>
      </c>
      <c r="J14" s="28">
        <f t="shared" si="4"/>
        <v>0</v>
      </c>
      <c r="K14" s="28">
        <f t="shared" si="4"/>
        <v>0</v>
      </c>
      <c r="L14" s="28">
        <f t="shared" si="4"/>
        <v>0</v>
      </c>
      <c r="M14" s="28">
        <f t="shared" si="4"/>
        <v>0</v>
      </c>
      <c r="N14" s="28">
        <f t="shared" si="4"/>
        <v>0</v>
      </c>
      <c r="O14" s="28">
        <f t="shared" si="4"/>
        <v>79579.04296875</v>
      </c>
      <c r="P14" s="28">
        <f>P11*P64</f>
        <v>80164.728515625</v>
      </c>
      <c r="Q14" s="28">
        <f t="shared" si="4"/>
        <v>82675.0107421875</v>
      </c>
      <c r="R14" s="28">
        <f t="shared" si="4"/>
        <v>84525.24462890625</v>
      </c>
      <c r="S14" s="28">
        <f t="shared" si="4"/>
        <v>85774.37768554689</v>
      </c>
      <c r="T14" s="28">
        <f t="shared" si="4"/>
        <v>86729.311157226577</v>
      </c>
      <c r="U14" s="28">
        <f t="shared" si="4"/>
        <v>86666.219421386733</v>
      </c>
      <c r="V14" s="28">
        <f t="shared" si="4"/>
        <v>86517.390289306641</v>
      </c>
      <c r="W14" s="28">
        <f t="shared" si="4"/>
        <v>86206.679855346694</v>
      </c>
      <c r="X14" s="28">
        <f t="shared" si="4"/>
        <v>85781.910072326675</v>
      </c>
      <c r="Y14" s="28">
        <f t="shared" si="4"/>
        <v>85233.79496383667</v>
      </c>
      <c r="Z14" s="28">
        <f t="shared" si="4"/>
        <v>84649.852518081665</v>
      </c>
      <c r="AA14" s="28">
        <f t="shared" si="4"/>
        <v>104748.94874095917</v>
      </c>
      <c r="AB14" s="28">
        <f t="shared" si="4"/>
        <v>115969.02562952042</v>
      </c>
      <c r="AC14" s="28">
        <f t="shared" si="4"/>
        <v>126670.73718523979</v>
      </c>
      <c r="AD14" s="28">
        <f t="shared" si="4"/>
        <v>136573.7564073801</v>
      </c>
      <c r="AE14" s="28">
        <f t="shared" si="4"/>
        <v>146690.87179630995</v>
      </c>
      <c r="AF14" s="28">
        <f t="shared" si="4"/>
        <v>156028.18910184503</v>
      </c>
      <c r="AG14" s="28">
        <f t="shared" si="4"/>
        <v>165492.15544907749</v>
      </c>
      <c r="AH14" s="28">
        <f t="shared" si="4"/>
        <v>175112.17227546126</v>
      </c>
      <c r="AI14" s="28">
        <f t="shared" si="4"/>
        <v>184854.03886226937</v>
      </c>
      <c r="AJ14" s="28">
        <f t="shared" si="4"/>
        <v>194700.73056886531</v>
      </c>
      <c r="AK14" s="28">
        <f t="shared" si="4"/>
        <v>204655.88471556734</v>
      </c>
      <c r="AL14" s="28">
        <f t="shared" si="4"/>
        <v>214727.43264221633</v>
      </c>
      <c r="AM14" s="28">
        <f t="shared" si="4"/>
        <v>270390.28367889184</v>
      </c>
      <c r="AN14" s="28">
        <f t="shared" si="4"/>
        <v>301122.23316055414</v>
      </c>
      <c r="AO14" s="28">
        <f t="shared" si="4"/>
        <v>329826.25841972302</v>
      </c>
      <c r="AP14" s="28">
        <f t="shared" si="4"/>
        <v>356151.24579013855</v>
      </c>
      <c r="AQ14" s="28">
        <f t="shared" si="4"/>
        <v>382768.75210493081</v>
      </c>
      <c r="AR14" s="28">
        <f t="shared" si="4"/>
        <v>407012.12394753465</v>
      </c>
      <c r="AS14" s="28">
        <f t="shared" si="4"/>
        <v>431452.93802623276</v>
      </c>
      <c r="AT14" s="28">
        <f t="shared" si="4"/>
        <v>456029.03098688368</v>
      </c>
      <c r="AU14" s="28">
        <f t="shared" si="4"/>
        <v>480786.10950655816</v>
      </c>
      <c r="AV14" s="28">
        <f t="shared" si="4"/>
        <v>505676.94524672098</v>
      </c>
      <c r="AW14" s="28">
        <f t="shared" si="4"/>
        <v>530700.77737663966</v>
      </c>
      <c r="AX14" s="28">
        <f t="shared" si="4"/>
        <v>555877.48631168029</v>
      </c>
    </row>
    <row r="15" spans="1:54" s="1" customFormat="1" x14ac:dyDescent="0.3">
      <c r="B15" s="1" t="s">
        <v>82</v>
      </c>
      <c r="C15" s="30">
        <f t="shared" ref="C15:AX15" si="5">SUM(C11:C14)</f>
        <v>597.40540540540542</v>
      </c>
      <c r="D15" s="30">
        <f t="shared" si="5"/>
        <v>5774.5945945945941</v>
      </c>
      <c r="E15" s="30">
        <f t="shared" si="5"/>
        <v>6086.9189189189192</v>
      </c>
      <c r="F15" s="30">
        <f t="shared" si="5"/>
        <v>9069.4980694980695</v>
      </c>
      <c r="G15" s="30">
        <f t="shared" si="5"/>
        <v>12178.42471042471</v>
      </c>
      <c r="H15" s="30">
        <f t="shared" si="5"/>
        <v>15890.594594594593</v>
      </c>
      <c r="I15" s="30">
        <f t="shared" si="5"/>
        <v>20481.011583011586</v>
      </c>
      <c r="J15" s="30">
        <f t="shared" si="5"/>
        <v>24337.633204633206</v>
      </c>
      <c r="K15" s="30">
        <f t="shared" si="5"/>
        <v>28256.889961389963</v>
      </c>
      <c r="L15" s="30">
        <f t="shared" si="5"/>
        <v>32093.74806949807</v>
      </c>
      <c r="M15" s="30">
        <f t="shared" si="5"/>
        <v>36025.319015444016</v>
      </c>
      <c r="N15" s="30">
        <f t="shared" si="5"/>
        <v>39763.587596525096</v>
      </c>
      <c r="O15" s="30">
        <f t="shared" si="5"/>
        <v>875369.47265625</v>
      </c>
      <c r="P15" s="30">
        <f t="shared" si="5"/>
        <v>881812.013671875</v>
      </c>
      <c r="Q15" s="30">
        <f t="shared" si="5"/>
        <v>909425.1181640625</v>
      </c>
      <c r="R15" s="30">
        <f t="shared" si="5"/>
        <v>929777.69091796875</v>
      </c>
      <c r="S15" s="30">
        <f t="shared" si="5"/>
        <v>943518.15454101574</v>
      </c>
      <c r="T15" s="30">
        <f t="shared" si="5"/>
        <v>954022.4227294923</v>
      </c>
      <c r="U15" s="30">
        <f t="shared" si="5"/>
        <v>953328.41363525402</v>
      </c>
      <c r="V15" s="30">
        <f t="shared" si="5"/>
        <v>951691.29318237305</v>
      </c>
      <c r="W15" s="30">
        <f t="shared" si="5"/>
        <v>948273.47840881359</v>
      </c>
      <c r="X15" s="30">
        <f t="shared" si="5"/>
        <v>943601.01079559338</v>
      </c>
      <c r="Y15" s="30">
        <f t="shared" si="5"/>
        <v>937571.74460220337</v>
      </c>
      <c r="Z15" s="30">
        <f t="shared" si="5"/>
        <v>931148.37769889832</v>
      </c>
      <c r="AA15" s="30">
        <f t="shared" si="5"/>
        <v>1152238.4361505508</v>
      </c>
      <c r="AB15" s="30">
        <f t="shared" si="5"/>
        <v>1275659.2819247246</v>
      </c>
      <c r="AC15" s="30">
        <f t="shared" si="5"/>
        <v>1393378.1090376377</v>
      </c>
      <c r="AD15" s="30">
        <f t="shared" si="5"/>
        <v>1502311.3204811811</v>
      </c>
      <c r="AE15" s="30">
        <f t="shared" si="5"/>
        <v>1613599.5897594094</v>
      </c>
      <c r="AF15" s="30">
        <f t="shared" si="5"/>
        <v>1716310.0801202953</v>
      </c>
      <c r="AG15" s="30">
        <f t="shared" si="5"/>
        <v>1820413.7099398524</v>
      </c>
      <c r="AH15" s="30">
        <f t="shared" si="5"/>
        <v>1926233.8950300738</v>
      </c>
      <c r="AI15" s="30">
        <f t="shared" si="5"/>
        <v>2033394.4274849631</v>
      </c>
      <c r="AJ15" s="30">
        <f t="shared" si="5"/>
        <v>2141708.0362575185</v>
      </c>
      <c r="AK15" s="30">
        <f t="shared" si="5"/>
        <v>2251214.7318712408</v>
      </c>
      <c r="AL15" s="30">
        <f t="shared" si="5"/>
        <v>2362001.7590643796</v>
      </c>
      <c r="AM15" s="30">
        <f t="shared" si="5"/>
        <v>2974293.12046781</v>
      </c>
      <c r="AN15" s="30">
        <f t="shared" si="5"/>
        <v>3312344.564766095</v>
      </c>
      <c r="AO15" s="30">
        <f t="shared" si="5"/>
        <v>3628088.842616953</v>
      </c>
      <c r="AP15" s="30">
        <f t="shared" si="5"/>
        <v>3917663.7036915235</v>
      </c>
      <c r="AQ15" s="30">
        <f t="shared" si="5"/>
        <v>4210456.2731542382</v>
      </c>
      <c r="AR15" s="30">
        <f t="shared" si="5"/>
        <v>4477133.3634228809</v>
      </c>
      <c r="AS15" s="30">
        <f t="shared" si="5"/>
        <v>4745982.31828856</v>
      </c>
      <c r="AT15" s="30">
        <f t="shared" si="5"/>
        <v>5016319.3408557205</v>
      </c>
      <c r="AU15" s="30">
        <f t="shared" si="5"/>
        <v>5288647.2045721393</v>
      </c>
      <c r="AV15" s="30">
        <f t="shared" si="5"/>
        <v>5562446.3977139303</v>
      </c>
      <c r="AW15" s="30">
        <f t="shared" si="5"/>
        <v>5837708.5511430362</v>
      </c>
      <c r="AX15" s="30">
        <f t="shared" si="5"/>
        <v>6114652.3494284833</v>
      </c>
    </row>
    <row r="16" spans="1:54" s="24" customFormat="1" x14ac:dyDescent="0.3"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</row>
    <row r="17" spans="1:54" s="24" customFormat="1" x14ac:dyDescent="0.3">
      <c r="B17" s="1" t="s">
        <v>130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</row>
    <row r="18" spans="1:54" s="1" customFormat="1" x14ac:dyDescent="0.3"/>
    <row r="19" spans="1:54" s="24" customFormat="1" x14ac:dyDescent="0.3">
      <c r="B19" s="24" t="s">
        <v>121</v>
      </c>
      <c r="C19" s="27">
        <f t="shared" ref="C19:N19" si="6">C6*C71</f>
        <v>398.27027027027032</v>
      </c>
      <c r="D19" s="27">
        <f t="shared" si="6"/>
        <v>3849.72972972973</v>
      </c>
      <c r="E19" s="27">
        <f t="shared" si="6"/>
        <v>4057.9459459459463</v>
      </c>
      <c r="F19" s="27">
        <f t="shared" si="6"/>
        <v>6046.332046332047</v>
      </c>
      <c r="G19" s="27">
        <f t="shared" si="6"/>
        <v>8118.9498069498077</v>
      </c>
      <c r="H19" s="27">
        <f t="shared" si="6"/>
        <v>10593.72972972973</v>
      </c>
      <c r="I19" s="27">
        <f t="shared" si="6"/>
        <v>0</v>
      </c>
      <c r="J19" s="27">
        <f t="shared" si="6"/>
        <v>0</v>
      </c>
      <c r="K19" s="27">
        <f t="shared" si="6"/>
        <v>0</v>
      </c>
      <c r="L19" s="27">
        <f t="shared" si="6"/>
        <v>0</v>
      </c>
      <c r="M19" s="27">
        <f t="shared" si="6"/>
        <v>0</v>
      </c>
      <c r="N19" s="27">
        <f t="shared" si="6"/>
        <v>0</v>
      </c>
      <c r="O19" s="27">
        <f t="shared" ref="O19:AX19" si="7">O11*O69</f>
        <v>636632.34375</v>
      </c>
      <c r="P19" s="27">
        <f t="shared" si="7"/>
        <v>641317.828125</v>
      </c>
      <c r="Q19" s="27">
        <f t="shared" si="7"/>
        <v>661400.0859375</v>
      </c>
      <c r="R19" s="27">
        <f t="shared" si="7"/>
        <v>676201.95703125</v>
      </c>
      <c r="S19" s="27">
        <f t="shared" si="7"/>
        <v>686195.02148437512</v>
      </c>
      <c r="T19" s="27">
        <f t="shared" si="7"/>
        <v>693834.48925781262</v>
      </c>
      <c r="U19" s="27">
        <f t="shared" si="7"/>
        <v>693329.75537109387</v>
      </c>
      <c r="V19" s="27">
        <f t="shared" si="7"/>
        <v>692139.12231445313</v>
      </c>
      <c r="W19" s="27">
        <f t="shared" si="7"/>
        <v>689653.43884277355</v>
      </c>
      <c r="X19" s="27">
        <f t="shared" si="7"/>
        <v>686255.2805786134</v>
      </c>
      <c r="Y19" s="27">
        <f t="shared" si="7"/>
        <v>681870.35971069336</v>
      </c>
      <c r="Z19" s="27">
        <f t="shared" si="7"/>
        <v>677198.82014465332</v>
      </c>
      <c r="AA19" s="27">
        <f t="shared" si="7"/>
        <v>837991.58992767334</v>
      </c>
      <c r="AB19" s="27">
        <f t="shared" si="7"/>
        <v>927752.20503616333</v>
      </c>
      <c r="AC19" s="27">
        <f t="shared" si="7"/>
        <v>1013365.8974819183</v>
      </c>
      <c r="AD19" s="27">
        <f t="shared" si="7"/>
        <v>1092590.0512590408</v>
      </c>
      <c r="AE19" s="27">
        <f t="shared" si="7"/>
        <v>1173526.9743704796</v>
      </c>
      <c r="AF19" s="27">
        <f t="shared" si="7"/>
        <v>1248225.5128147602</v>
      </c>
      <c r="AG19" s="27">
        <f t="shared" si="7"/>
        <v>1323937.2435926199</v>
      </c>
      <c r="AH19" s="27">
        <f t="shared" si="7"/>
        <v>1400897.3782036901</v>
      </c>
      <c r="AI19" s="27">
        <f t="shared" si="7"/>
        <v>1478832.310898155</v>
      </c>
      <c r="AJ19" s="27">
        <f t="shared" si="7"/>
        <v>1557605.8445509225</v>
      </c>
      <c r="AK19" s="27">
        <f t="shared" si="7"/>
        <v>1637247.0777245387</v>
      </c>
      <c r="AL19" s="27">
        <f t="shared" si="7"/>
        <v>1717819.4611377306</v>
      </c>
      <c r="AM19" s="27">
        <f t="shared" si="7"/>
        <v>2163122.2694311347</v>
      </c>
      <c r="AN19" s="27">
        <f t="shared" si="7"/>
        <v>2408977.8652844331</v>
      </c>
      <c r="AO19" s="27">
        <f t="shared" si="7"/>
        <v>2638610.0673577841</v>
      </c>
      <c r="AP19" s="27">
        <f t="shared" si="7"/>
        <v>2849209.9663211084</v>
      </c>
      <c r="AQ19" s="27">
        <f t="shared" si="7"/>
        <v>3062150.0168394465</v>
      </c>
      <c r="AR19" s="27">
        <f t="shared" si="7"/>
        <v>3256096.9915802772</v>
      </c>
      <c r="AS19" s="27">
        <f t="shared" si="7"/>
        <v>3451623.5042098621</v>
      </c>
      <c r="AT19" s="27">
        <f t="shared" si="7"/>
        <v>3648232.2478950694</v>
      </c>
      <c r="AU19" s="27">
        <f t="shared" si="7"/>
        <v>3846288.8760524653</v>
      </c>
      <c r="AV19" s="27">
        <f t="shared" si="7"/>
        <v>4045415.5619737678</v>
      </c>
      <c r="AW19" s="27">
        <f t="shared" si="7"/>
        <v>4245606.2190131173</v>
      </c>
      <c r="AX19" s="27">
        <f t="shared" si="7"/>
        <v>4447019.8904934423</v>
      </c>
    </row>
    <row r="20" spans="1:54" s="24" customFormat="1" x14ac:dyDescent="0.3">
      <c r="B20" s="24" t="s">
        <v>131</v>
      </c>
      <c r="C20" s="28">
        <f>C15*C70</f>
        <v>0</v>
      </c>
      <c r="D20" s="28">
        <f t="shared" ref="D20:AX20" si="8">D15*D70</f>
        <v>0</v>
      </c>
      <c r="E20" s="28">
        <f t="shared" si="8"/>
        <v>0</v>
      </c>
      <c r="F20" s="28">
        <f t="shared" si="8"/>
        <v>0</v>
      </c>
      <c r="G20" s="28">
        <f t="shared" si="8"/>
        <v>0</v>
      </c>
      <c r="H20" s="28">
        <f t="shared" si="8"/>
        <v>0</v>
      </c>
      <c r="I20" s="28">
        <f t="shared" si="8"/>
        <v>0</v>
      </c>
      <c r="J20" s="28">
        <f t="shared" si="8"/>
        <v>0</v>
      </c>
      <c r="K20" s="28">
        <f t="shared" si="8"/>
        <v>0</v>
      </c>
      <c r="L20" s="28">
        <f t="shared" si="8"/>
        <v>0</v>
      </c>
      <c r="M20" s="28">
        <f t="shared" si="8"/>
        <v>0</v>
      </c>
      <c r="N20" s="28">
        <f t="shared" si="8"/>
        <v>0</v>
      </c>
      <c r="O20" s="28">
        <f t="shared" si="8"/>
        <v>21884.23681640625</v>
      </c>
      <c r="P20" s="28">
        <f t="shared" si="8"/>
        <v>22045.300341796876</v>
      </c>
      <c r="Q20" s="28">
        <f t="shared" si="8"/>
        <v>22735.627954101565</v>
      </c>
      <c r="R20" s="28">
        <f t="shared" si="8"/>
        <v>23244.442272949222</v>
      </c>
      <c r="S20" s="28">
        <f t="shared" si="8"/>
        <v>23587.953863525396</v>
      </c>
      <c r="T20" s="28">
        <f t="shared" si="8"/>
        <v>23850.56056823731</v>
      </c>
      <c r="U20" s="28">
        <f t="shared" si="8"/>
        <v>23833.210340881353</v>
      </c>
      <c r="V20" s="28">
        <f t="shared" si="8"/>
        <v>23792.282329559326</v>
      </c>
      <c r="W20" s="28">
        <f t="shared" si="8"/>
        <v>23706.836960220342</v>
      </c>
      <c r="X20" s="28">
        <f t="shared" si="8"/>
        <v>23590.025269889837</v>
      </c>
      <c r="Y20" s="28">
        <f t="shared" si="8"/>
        <v>23439.293615055085</v>
      </c>
      <c r="Z20" s="28">
        <f t="shared" si="8"/>
        <v>23278.70944247246</v>
      </c>
      <c r="AA20" s="28">
        <f t="shared" si="8"/>
        <v>28805.960903763771</v>
      </c>
      <c r="AB20" s="28">
        <f t="shared" si="8"/>
        <v>31891.482048118116</v>
      </c>
      <c r="AC20" s="28">
        <f t="shared" si="8"/>
        <v>34834.452725940944</v>
      </c>
      <c r="AD20" s="28">
        <f t="shared" si="8"/>
        <v>37557.783012029533</v>
      </c>
      <c r="AE20" s="28">
        <f t="shared" si="8"/>
        <v>40339.989743985236</v>
      </c>
      <c r="AF20" s="28">
        <f t="shared" si="8"/>
        <v>42907.752003007387</v>
      </c>
      <c r="AG20" s="28">
        <f t="shared" si="8"/>
        <v>45510.34274849631</v>
      </c>
      <c r="AH20" s="28">
        <f t="shared" si="8"/>
        <v>48155.847375751851</v>
      </c>
      <c r="AI20" s="28">
        <f t="shared" si="8"/>
        <v>50834.860687124077</v>
      </c>
      <c r="AJ20" s="28">
        <f t="shared" si="8"/>
        <v>53542.700906437967</v>
      </c>
      <c r="AK20" s="28">
        <f t="shared" si="8"/>
        <v>56280.368296781024</v>
      </c>
      <c r="AL20" s="28">
        <f t="shared" si="8"/>
        <v>59050.043976609493</v>
      </c>
      <c r="AM20" s="28">
        <f t="shared" si="8"/>
        <v>74357.328011695252</v>
      </c>
      <c r="AN20" s="28">
        <f t="shared" si="8"/>
        <v>82808.614119152378</v>
      </c>
      <c r="AO20" s="28">
        <f t="shared" si="8"/>
        <v>90702.22106542383</v>
      </c>
      <c r="AP20" s="28">
        <f t="shared" si="8"/>
        <v>97941.5925922881</v>
      </c>
      <c r="AQ20" s="28">
        <f t="shared" si="8"/>
        <v>105261.40682885596</v>
      </c>
      <c r="AR20" s="28">
        <f t="shared" si="8"/>
        <v>111928.33408557203</v>
      </c>
      <c r="AS20" s="28">
        <f t="shared" si="8"/>
        <v>118649.55795721401</v>
      </c>
      <c r="AT20" s="28">
        <f t="shared" si="8"/>
        <v>125407.98352139302</v>
      </c>
      <c r="AU20" s="28">
        <f t="shared" si="8"/>
        <v>132216.18011430348</v>
      </c>
      <c r="AV20" s="28">
        <f t="shared" si="8"/>
        <v>139061.15994284826</v>
      </c>
      <c r="AW20" s="28">
        <f t="shared" si="8"/>
        <v>145942.71377857591</v>
      </c>
      <c r="AX20" s="28">
        <f t="shared" si="8"/>
        <v>152866.30873571208</v>
      </c>
    </row>
    <row r="21" spans="1:54" s="1" customFormat="1" x14ac:dyDescent="0.3">
      <c r="B21" s="1" t="s">
        <v>132</v>
      </c>
      <c r="C21" s="29">
        <f>SUM(C19:C20)</f>
        <v>398.27027027027032</v>
      </c>
      <c r="D21" s="29">
        <f t="shared" ref="D21:AX21" si="9">SUM(D19:D20)</f>
        <v>3849.72972972973</v>
      </c>
      <c r="E21" s="29">
        <f t="shared" si="9"/>
        <v>4057.9459459459463</v>
      </c>
      <c r="F21" s="29">
        <f t="shared" si="9"/>
        <v>6046.332046332047</v>
      </c>
      <c r="G21" s="29">
        <f t="shared" si="9"/>
        <v>8118.9498069498077</v>
      </c>
      <c r="H21" s="29">
        <f t="shared" si="9"/>
        <v>10593.72972972973</v>
      </c>
      <c r="I21" s="29">
        <f t="shared" si="9"/>
        <v>0</v>
      </c>
      <c r="J21" s="29">
        <f t="shared" si="9"/>
        <v>0</v>
      </c>
      <c r="K21" s="29">
        <f t="shared" si="9"/>
        <v>0</v>
      </c>
      <c r="L21" s="29">
        <f t="shared" si="9"/>
        <v>0</v>
      </c>
      <c r="M21" s="29">
        <f t="shared" si="9"/>
        <v>0</v>
      </c>
      <c r="N21" s="29">
        <f t="shared" si="9"/>
        <v>0</v>
      </c>
      <c r="O21" s="29">
        <f t="shared" si="9"/>
        <v>658516.58056640625</v>
      </c>
      <c r="P21" s="29">
        <f t="shared" si="9"/>
        <v>663363.12846679683</v>
      </c>
      <c r="Q21" s="29">
        <f t="shared" si="9"/>
        <v>684135.71389160154</v>
      </c>
      <c r="R21" s="29">
        <f t="shared" si="9"/>
        <v>699446.39930419927</v>
      </c>
      <c r="S21" s="29">
        <f t="shared" si="9"/>
        <v>709782.97534790053</v>
      </c>
      <c r="T21" s="29">
        <f t="shared" si="9"/>
        <v>717685.04982604994</v>
      </c>
      <c r="U21" s="29">
        <f t="shared" si="9"/>
        <v>717162.96571197524</v>
      </c>
      <c r="V21" s="29">
        <f t="shared" si="9"/>
        <v>715931.40464401245</v>
      </c>
      <c r="W21" s="29">
        <f t="shared" si="9"/>
        <v>713360.27580299391</v>
      </c>
      <c r="X21" s="29">
        <f t="shared" si="9"/>
        <v>709845.30584850325</v>
      </c>
      <c r="Y21" s="29">
        <f t="shared" si="9"/>
        <v>705309.6533257484</v>
      </c>
      <c r="Z21" s="29">
        <f t="shared" si="9"/>
        <v>700477.52958712575</v>
      </c>
      <c r="AA21" s="29">
        <f t="shared" si="9"/>
        <v>866797.55083143711</v>
      </c>
      <c r="AB21" s="29">
        <f t="shared" si="9"/>
        <v>959643.68708428147</v>
      </c>
      <c r="AC21" s="29">
        <f t="shared" si="9"/>
        <v>1048200.3502078593</v>
      </c>
      <c r="AD21" s="29">
        <f t="shared" si="9"/>
        <v>1130147.8342710703</v>
      </c>
      <c r="AE21" s="29">
        <f t="shared" si="9"/>
        <v>1213866.9641144648</v>
      </c>
      <c r="AF21" s="29">
        <f t="shared" si="9"/>
        <v>1291133.2648177675</v>
      </c>
      <c r="AG21" s="29">
        <f t="shared" si="9"/>
        <v>1369447.5863411161</v>
      </c>
      <c r="AH21" s="29">
        <f t="shared" si="9"/>
        <v>1449053.225579442</v>
      </c>
      <c r="AI21" s="29">
        <f t="shared" si="9"/>
        <v>1529667.1715852791</v>
      </c>
      <c r="AJ21" s="29">
        <f t="shared" si="9"/>
        <v>1611148.5454573606</v>
      </c>
      <c r="AK21" s="29">
        <f t="shared" si="9"/>
        <v>1693527.4460213198</v>
      </c>
      <c r="AL21" s="29">
        <f t="shared" si="9"/>
        <v>1776869.5051143402</v>
      </c>
      <c r="AM21" s="29">
        <f t="shared" si="9"/>
        <v>2237479.59744283</v>
      </c>
      <c r="AN21" s="29">
        <f t="shared" si="9"/>
        <v>2491786.4794035857</v>
      </c>
      <c r="AO21" s="29">
        <f t="shared" si="9"/>
        <v>2729312.2884232081</v>
      </c>
      <c r="AP21" s="29">
        <f t="shared" si="9"/>
        <v>2947151.5589133967</v>
      </c>
      <c r="AQ21" s="29">
        <f t="shared" si="9"/>
        <v>3167411.4236683026</v>
      </c>
      <c r="AR21" s="29">
        <f t="shared" si="9"/>
        <v>3368025.3256658493</v>
      </c>
      <c r="AS21" s="29">
        <f t="shared" si="9"/>
        <v>3570273.0621670759</v>
      </c>
      <c r="AT21" s="29">
        <f t="shared" si="9"/>
        <v>3773640.2314164625</v>
      </c>
      <c r="AU21" s="29">
        <f t="shared" si="9"/>
        <v>3978505.056166769</v>
      </c>
      <c r="AV21" s="29">
        <f t="shared" si="9"/>
        <v>4184476.721916616</v>
      </c>
      <c r="AW21" s="29">
        <f t="shared" si="9"/>
        <v>4391548.9327916931</v>
      </c>
      <c r="AX21" s="29">
        <f t="shared" si="9"/>
        <v>4599886.1992291547</v>
      </c>
    </row>
    <row r="22" spans="1:54" s="1" customFormat="1" x14ac:dyDescent="0.3">
      <c r="AY22" s="1" t="s">
        <v>116</v>
      </c>
    </row>
    <row r="23" spans="1:54" s="24" customFormat="1" x14ac:dyDescent="0.3">
      <c r="B23" s="1" t="s">
        <v>83</v>
      </c>
      <c r="C23" s="30">
        <f>C15-C21</f>
        <v>199.1351351351351</v>
      </c>
      <c r="D23" s="30">
        <f t="shared" ref="D23:AX23" si="10">D15-D21</f>
        <v>1924.8648648648641</v>
      </c>
      <c r="E23" s="30">
        <f t="shared" si="10"/>
        <v>2028.9729729729729</v>
      </c>
      <c r="F23" s="30">
        <f t="shared" si="10"/>
        <v>3023.1660231660226</v>
      </c>
      <c r="G23" s="30">
        <f t="shared" si="10"/>
        <v>4059.474903474902</v>
      </c>
      <c r="H23" s="30">
        <f t="shared" si="10"/>
        <v>5296.8648648648632</v>
      </c>
      <c r="I23" s="30">
        <f t="shared" si="10"/>
        <v>20481.011583011586</v>
      </c>
      <c r="J23" s="30">
        <f t="shared" si="10"/>
        <v>24337.633204633206</v>
      </c>
      <c r="K23" s="30">
        <f t="shared" si="10"/>
        <v>28256.889961389963</v>
      </c>
      <c r="L23" s="30">
        <f t="shared" si="10"/>
        <v>32093.74806949807</v>
      </c>
      <c r="M23" s="30">
        <f t="shared" si="10"/>
        <v>36025.319015444016</v>
      </c>
      <c r="N23" s="30">
        <f t="shared" si="10"/>
        <v>39763.587596525096</v>
      </c>
      <c r="O23" s="30">
        <f t="shared" si="10"/>
        <v>216852.89208984375</v>
      </c>
      <c r="P23" s="30">
        <f t="shared" si="10"/>
        <v>218448.88520507817</v>
      </c>
      <c r="Q23" s="30">
        <f t="shared" si="10"/>
        <v>225289.40427246096</v>
      </c>
      <c r="R23" s="30">
        <f t="shared" si="10"/>
        <v>230331.29161376948</v>
      </c>
      <c r="S23" s="30">
        <f t="shared" si="10"/>
        <v>233735.17919311521</v>
      </c>
      <c r="T23" s="30">
        <f t="shared" si="10"/>
        <v>236337.37290344236</v>
      </c>
      <c r="U23" s="30">
        <f t="shared" si="10"/>
        <v>236165.44792327879</v>
      </c>
      <c r="V23" s="30">
        <f t="shared" si="10"/>
        <v>235759.8885383606</v>
      </c>
      <c r="W23" s="30">
        <f t="shared" si="10"/>
        <v>234913.20260581968</v>
      </c>
      <c r="X23" s="30">
        <f t="shared" si="10"/>
        <v>233755.70494709013</v>
      </c>
      <c r="Y23" s="30">
        <f t="shared" si="10"/>
        <v>232262.09127645497</v>
      </c>
      <c r="Z23" s="30">
        <f t="shared" si="10"/>
        <v>230670.84811177256</v>
      </c>
      <c r="AA23" s="30">
        <f t="shared" si="10"/>
        <v>285440.88531911373</v>
      </c>
      <c r="AB23" s="30">
        <f t="shared" si="10"/>
        <v>316015.59484044311</v>
      </c>
      <c r="AC23" s="30">
        <f t="shared" si="10"/>
        <v>345177.75882977841</v>
      </c>
      <c r="AD23" s="30">
        <f t="shared" si="10"/>
        <v>372163.48621011083</v>
      </c>
      <c r="AE23" s="30">
        <f t="shared" si="10"/>
        <v>399732.62564494461</v>
      </c>
      <c r="AF23" s="30">
        <f t="shared" si="10"/>
        <v>425176.81530252774</v>
      </c>
      <c r="AG23" s="30">
        <f t="shared" si="10"/>
        <v>450966.12359873625</v>
      </c>
      <c r="AH23" s="30">
        <f t="shared" si="10"/>
        <v>477180.66945063183</v>
      </c>
      <c r="AI23" s="30">
        <f t="shared" si="10"/>
        <v>503727.25589968404</v>
      </c>
      <c r="AJ23" s="30">
        <f t="shared" si="10"/>
        <v>530559.49080015789</v>
      </c>
      <c r="AK23" s="30">
        <f t="shared" si="10"/>
        <v>557687.28584992094</v>
      </c>
      <c r="AL23" s="30">
        <f t="shared" si="10"/>
        <v>585132.25395003939</v>
      </c>
      <c r="AM23" s="30">
        <f t="shared" si="10"/>
        <v>736813.52302497998</v>
      </c>
      <c r="AN23" s="30">
        <f t="shared" si="10"/>
        <v>820558.08536250936</v>
      </c>
      <c r="AO23" s="30">
        <f t="shared" si="10"/>
        <v>898776.5541937449</v>
      </c>
      <c r="AP23" s="30">
        <f t="shared" si="10"/>
        <v>970512.14477812685</v>
      </c>
      <c r="AQ23" s="30">
        <f t="shared" si="10"/>
        <v>1043044.8494859356</v>
      </c>
      <c r="AR23" s="30">
        <f t="shared" si="10"/>
        <v>1109108.0377570316</v>
      </c>
      <c r="AS23" s="30">
        <f t="shared" si="10"/>
        <v>1175709.2561214841</v>
      </c>
      <c r="AT23" s="30">
        <f t="shared" si="10"/>
        <v>1242679.109439258</v>
      </c>
      <c r="AU23" s="30">
        <f t="shared" si="10"/>
        <v>1310142.1484053703</v>
      </c>
      <c r="AV23" s="30">
        <f t="shared" si="10"/>
        <v>1377969.6757973144</v>
      </c>
      <c r="AW23" s="30">
        <f t="shared" si="10"/>
        <v>1446159.6183513431</v>
      </c>
      <c r="AX23" s="30">
        <f t="shared" si="10"/>
        <v>1514766.1501993285</v>
      </c>
      <c r="AY23" s="7">
        <f>SUM(C23:N23)</f>
        <v>197490.66819498071</v>
      </c>
      <c r="AZ23"/>
      <c r="BA23"/>
      <c r="BB23"/>
    </row>
    <row r="24" spans="1:54" s="31" customFormat="1" x14ac:dyDescent="0.3">
      <c r="B24" s="31" t="s">
        <v>84</v>
      </c>
      <c r="C24" s="42">
        <f>C23/C15</f>
        <v>0.33333333333333326</v>
      </c>
      <c r="D24" s="42">
        <f>D23/D15</f>
        <v>0.3333333333333332</v>
      </c>
      <c r="E24" s="42">
        <f t="shared" ref="E24:L24" si="11">E23/E15</f>
        <v>0.33333333333333331</v>
      </c>
      <c r="F24" s="42">
        <f t="shared" si="11"/>
        <v>0.33333333333333326</v>
      </c>
      <c r="G24" s="42">
        <f t="shared" si="11"/>
        <v>0.33333333333333326</v>
      </c>
      <c r="H24" s="42">
        <f t="shared" si="11"/>
        <v>0.33333333333333326</v>
      </c>
      <c r="I24" s="42">
        <f t="shared" si="11"/>
        <v>1</v>
      </c>
      <c r="J24" s="42">
        <f t="shared" si="11"/>
        <v>1</v>
      </c>
      <c r="K24" s="42">
        <f t="shared" si="11"/>
        <v>1</v>
      </c>
      <c r="L24" s="42">
        <f t="shared" si="11"/>
        <v>1</v>
      </c>
      <c r="M24" s="42">
        <f>M23/M15</f>
        <v>1</v>
      </c>
      <c r="N24" s="42">
        <f t="shared" ref="N24" si="12">N23/N15</f>
        <v>1</v>
      </c>
      <c r="O24" s="42">
        <f t="shared" ref="O24:AX24" si="13">O23/O15</f>
        <v>0.24772727272727274</v>
      </c>
      <c r="P24" s="42">
        <f t="shared" si="13"/>
        <v>0.24772727272727277</v>
      </c>
      <c r="Q24" s="42">
        <f t="shared" si="13"/>
        <v>0.24772727272727274</v>
      </c>
      <c r="R24" s="42">
        <f t="shared" si="13"/>
        <v>0.24772727272727268</v>
      </c>
      <c r="S24" s="42">
        <f t="shared" si="13"/>
        <v>0.24772727272727268</v>
      </c>
      <c r="T24" s="42">
        <f t="shared" si="13"/>
        <v>0.24772727272727268</v>
      </c>
      <c r="U24" s="42">
        <f t="shared" si="13"/>
        <v>0.24772727272727268</v>
      </c>
      <c r="V24" s="42">
        <f t="shared" si="13"/>
        <v>0.24772727272727274</v>
      </c>
      <c r="W24" s="42">
        <f t="shared" si="13"/>
        <v>0.24772727272727268</v>
      </c>
      <c r="X24" s="42">
        <f t="shared" si="13"/>
        <v>0.24772727272727268</v>
      </c>
      <c r="Y24" s="42">
        <f t="shared" si="13"/>
        <v>0.24772727272727277</v>
      </c>
      <c r="Z24" s="42">
        <f t="shared" si="13"/>
        <v>0.24772727272727274</v>
      </c>
      <c r="AA24" s="42">
        <f t="shared" si="13"/>
        <v>0.24772727272727274</v>
      </c>
      <c r="AB24" s="42">
        <f t="shared" si="13"/>
        <v>0.24772727272727271</v>
      </c>
      <c r="AC24" s="42">
        <f t="shared" si="13"/>
        <v>0.24772727272727271</v>
      </c>
      <c r="AD24" s="42">
        <f t="shared" si="13"/>
        <v>0.24772727272727277</v>
      </c>
      <c r="AE24" s="42">
        <f t="shared" si="13"/>
        <v>0.24772727272727274</v>
      </c>
      <c r="AF24" s="42">
        <f t="shared" si="13"/>
        <v>0.24772727272727277</v>
      </c>
      <c r="AG24" s="42">
        <f t="shared" si="13"/>
        <v>0.24772727272727277</v>
      </c>
      <c r="AH24" s="42">
        <f t="shared" si="13"/>
        <v>0.24772727272727268</v>
      </c>
      <c r="AI24" s="42">
        <f t="shared" si="13"/>
        <v>0.24772727272727274</v>
      </c>
      <c r="AJ24" s="42">
        <f t="shared" si="13"/>
        <v>0.24772727272727268</v>
      </c>
      <c r="AK24" s="42">
        <f t="shared" si="13"/>
        <v>0.24772727272727268</v>
      </c>
      <c r="AL24" s="42">
        <f t="shared" si="13"/>
        <v>0.24772727272727268</v>
      </c>
      <c r="AM24" s="42">
        <f t="shared" si="13"/>
        <v>0.24772727272727266</v>
      </c>
      <c r="AN24" s="42">
        <f t="shared" si="13"/>
        <v>0.24772727272727257</v>
      </c>
      <c r="AO24" s="42">
        <f t="shared" si="13"/>
        <v>0.24772727272727266</v>
      </c>
      <c r="AP24" s="42">
        <f t="shared" si="13"/>
        <v>0.24772727272727257</v>
      </c>
      <c r="AQ24" s="42">
        <f t="shared" si="13"/>
        <v>0.24772727272727257</v>
      </c>
      <c r="AR24" s="42">
        <f t="shared" si="13"/>
        <v>0.24772727272727268</v>
      </c>
      <c r="AS24" s="42">
        <f t="shared" si="13"/>
        <v>0.24772727272727271</v>
      </c>
      <c r="AT24" s="42">
        <f t="shared" si="13"/>
        <v>0.24772727272727271</v>
      </c>
      <c r="AU24" s="42">
        <f t="shared" si="13"/>
        <v>0.24772727272727263</v>
      </c>
      <c r="AV24" s="42">
        <f t="shared" si="13"/>
        <v>0.24772727272727268</v>
      </c>
      <c r="AW24" s="42">
        <f t="shared" si="13"/>
        <v>0.24772727272727274</v>
      </c>
      <c r="AX24" s="42">
        <f t="shared" si="13"/>
        <v>0.24772727272727268</v>
      </c>
    </row>
    <row r="25" spans="1:54" s="24" customFormat="1" x14ac:dyDescent="0.3">
      <c r="B25" s="1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</row>
    <row r="26" spans="1:54" s="24" customFormat="1" x14ac:dyDescent="0.3">
      <c r="B26" s="1" t="s">
        <v>85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</row>
    <row r="27" spans="1:54" s="24" customFormat="1" x14ac:dyDescent="0.3">
      <c r="B27" s="1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</row>
    <row r="28" spans="1:54" s="24" customFormat="1" x14ac:dyDescent="0.3">
      <c r="A28" s="24" t="s">
        <v>108</v>
      </c>
      <c r="B28" s="1" t="s">
        <v>92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</row>
    <row r="29" spans="1:54" s="24" customFormat="1" x14ac:dyDescent="0.3">
      <c r="A29" s="4">
        <v>12000</v>
      </c>
      <c r="B29" s="24" t="s">
        <v>87</v>
      </c>
      <c r="C29" s="26">
        <f>$A29/12*C75</f>
        <v>2000</v>
      </c>
      <c r="D29" s="26">
        <f t="shared" ref="D29:AX29" si="14">$A29/12*D75</f>
        <v>2000</v>
      </c>
      <c r="E29" s="26">
        <f t="shared" si="14"/>
        <v>2000</v>
      </c>
      <c r="F29" s="26">
        <f t="shared" si="14"/>
        <v>2000</v>
      </c>
      <c r="G29" s="26">
        <f t="shared" si="14"/>
        <v>2000</v>
      </c>
      <c r="H29" s="26">
        <f t="shared" si="14"/>
        <v>2000</v>
      </c>
      <c r="I29" s="26">
        <f t="shared" si="14"/>
        <v>2000</v>
      </c>
      <c r="J29" s="26">
        <f t="shared" si="14"/>
        <v>2000</v>
      </c>
      <c r="K29" s="26">
        <f t="shared" si="14"/>
        <v>2000</v>
      </c>
      <c r="L29" s="26">
        <f t="shared" si="14"/>
        <v>2000</v>
      </c>
      <c r="M29" s="26">
        <f t="shared" si="14"/>
        <v>2000</v>
      </c>
      <c r="N29" s="26">
        <f t="shared" si="14"/>
        <v>2000</v>
      </c>
      <c r="O29" s="26">
        <f t="shared" si="14"/>
        <v>3000</v>
      </c>
      <c r="P29" s="26">
        <f t="shared" si="14"/>
        <v>3000</v>
      </c>
      <c r="Q29" s="26">
        <f t="shared" si="14"/>
        <v>3000</v>
      </c>
      <c r="R29" s="26">
        <f t="shared" si="14"/>
        <v>3000</v>
      </c>
      <c r="S29" s="26">
        <f t="shared" si="14"/>
        <v>3000</v>
      </c>
      <c r="T29" s="26">
        <f t="shared" si="14"/>
        <v>3000</v>
      </c>
      <c r="U29" s="26">
        <f t="shared" si="14"/>
        <v>3000</v>
      </c>
      <c r="V29" s="26">
        <f t="shared" si="14"/>
        <v>3000</v>
      </c>
      <c r="W29" s="26">
        <f t="shared" si="14"/>
        <v>3000</v>
      </c>
      <c r="X29" s="26">
        <f t="shared" si="14"/>
        <v>3000</v>
      </c>
      <c r="Y29" s="26">
        <f t="shared" si="14"/>
        <v>3000</v>
      </c>
      <c r="Z29" s="26">
        <f t="shared" si="14"/>
        <v>3000</v>
      </c>
      <c r="AA29" s="26">
        <f t="shared" si="14"/>
        <v>4000</v>
      </c>
      <c r="AB29" s="26">
        <f t="shared" si="14"/>
        <v>4000</v>
      </c>
      <c r="AC29" s="26">
        <f t="shared" si="14"/>
        <v>4000</v>
      </c>
      <c r="AD29" s="26">
        <f t="shared" si="14"/>
        <v>4000</v>
      </c>
      <c r="AE29" s="26">
        <f t="shared" si="14"/>
        <v>4000</v>
      </c>
      <c r="AF29" s="26">
        <f t="shared" si="14"/>
        <v>4000</v>
      </c>
      <c r="AG29" s="26">
        <f t="shared" si="14"/>
        <v>4000</v>
      </c>
      <c r="AH29" s="26">
        <f t="shared" si="14"/>
        <v>4000</v>
      </c>
      <c r="AI29" s="26">
        <f t="shared" si="14"/>
        <v>4000</v>
      </c>
      <c r="AJ29" s="26">
        <f t="shared" si="14"/>
        <v>4000</v>
      </c>
      <c r="AK29" s="26">
        <f t="shared" si="14"/>
        <v>4000</v>
      </c>
      <c r="AL29" s="26">
        <f t="shared" si="14"/>
        <v>4000</v>
      </c>
      <c r="AM29" s="26">
        <f t="shared" si="14"/>
        <v>6000</v>
      </c>
      <c r="AN29" s="26">
        <f t="shared" si="14"/>
        <v>6000</v>
      </c>
      <c r="AO29" s="26">
        <f t="shared" si="14"/>
        <v>6000</v>
      </c>
      <c r="AP29" s="26">
        <f t="shared" si="14"/>
        <v>6000</v>
      </c>
      <c r="AQ29" s="26">
        <f t="shared" si="14"/>
        <v>6000</v>
      </c>
      <c r="AR29" s="26">
        <f t="shared" si="14"/>
        <v>6000</v>
      </c>
      <c r="AS29" s="26">
        <f t="shared" si="14"/>
        <v>6000</v>
      </c>
      <c r="AT29" s="26">
        <f t="shared" si="14"/>
        <v>6000</v>
      </c>
      <c r="AU29" s="26">
        <f t="shared" si="14"/>
        <v>6000</v>
      </c>
      <c r="AV29" s="26">
        <f t="shared" si="14"/>
        <v>6000</v>
      </c>
      <c r="AW29" s="26">
        <f t="shared" si="14"/>
        <v>6000</v>
      </c>
      <c r="AX29" s="26">
        <f t="shared" si="14"/>
        <v>6000</v>
      </c>
      <c r="AY29" s="7"/>
      <c r="AZ29"/>
      <c r="BA29"/>
      <c r="BB29"/>
    </row>
    <row r="30" spans="1:54" s="24" customFormat="1" x14ac:dyDescent="0.3">
      <c r="A30" s="4">
        <v>0</v>
      </c>
      <c r="B30" s="24" t="s">
        <v>90</v>
      </c>
      <c r="C30" s="21">
        <f t="shared" ref="C30:AX30" si="15">$A30/12*C76</f>
        <v>0</v>
      </c>
      <c r="D30" s="21">
        <f t="shared" si="15"/>
        <v>0</v>
      </c>
      <c r="E30" s="21">
        <f t="shared" si="15"/>
        <v>0</v>
      </c>
      <c r="F30" s="21">
        <f t="shared" si="15"/>
        <v>0</v>
      </c>
      <c r="G30" s="21">
        <f t="shared" si="15"/>
        <v>0</v>
      </c>
      <c r="H30" s="21">
        <f t="shared" si="15"/>
        <v>0</v>
      </c>
      <c r="I30" s="21">
        <f t="shared" si="15"/>
        <v>0</v>
      </c>
      <c r="J30" s="21">
        <f t="shared" si="15"/>
        <v>0</v>
      </c>
      <c r="K30" s="21">
        <f t="shared" si="15"/>
        <v>0</v>
      </c>
      <c r="L30" s="21">
        <f t="shared" si="15"/>
        <v>0</v>
      </c>
      <c r="M30" s="21">
        <f t="shared" si="15"/>
        <v>0</v>
      </c>
      <c r="N30" s="21">
        <f t="shared" si="15"/>
        <v>0</v>
      </c>
      <c r="O30" s="21">
        <f t="shared" si="15"/>
        <v>0</v>
      </c>
      <c r="P30" s="21">
        <f t="shared" si="15"/>
        <v>0</v>
      </c>
      <c r="Q30" s="21">
        <f t="shared" si="15"/>
        <v>0</v>
      </c>
      <c r="R30" s="21">
        <f t="shared" si="15"/>
        <v>0</v>
      </c>
      <c r="S30" s="21">
        <f t="shared" si="15"/>
        <v>0</v>
      </c>
      <c r="T30" s="21">
        <f t="shared" si="15"/>
        <v>0</v>
      </c>
      <c r="U30" s="21">
        <f t="shared" si="15"/>
        <v>0</v>
      </c>
      <c r="V30" s="21">
        <f t="shared" si="15"/>
        <v>0</v>
      </c>
      <c r="W30" s="21">
        <f t="shared" si="15"/>
        <v>0</v>
      </c>
      <c r="X30" s="21">
        <f t="shared" si="15"/>
        <v>0</v>
      </c>
      <c r="Y30" s="21">
        <f t="shared" si="15"/>
        <v>0</v>
      </c>
      <c r="Z30" s="21">
        <f t="shared" si="15"/>
        <v>0</v>
      </c>
      <c r="AA30" s="21">
        <f t="shared" si="15"/>
        <v>0</v>
      </c>
      <c r="AB30" s="21">
        <f t="shared" si="15"/>
        <v>0</v>
      </c>
      <c r="AC30" s="21">
        <f t="shared" si="15"/>
        <v>0</v>
      </c>
      <c r="AD30" s="21">
        <f t="shared" si="15"/>
        <v>0</v>
      </c>
      <c r="AE30" s="21">
        <f t="shared" si="15"/>
        <v>0</v>
      </c>
      <c r="AF30" s="21">
        <f t="shared" si="15"/>
        <v>0</v>
      </c>
      <c r="AG30" s="21">
        <f t="shared" si="15"/>
        <v>0</v>
      </c>
      <c r="AH30" s="21">
        <f t="shared" si="15"/>
        <v>0</v>
      </c>
      <c r="AI30" s="21">
        <f t="shared" si="15"/>
        <v>0</v>
      </c>
      <c r="AJ30" s="21">
        <f t="shared" si="15"/>
        <v>0</v>
      </c>
      <c r="AK30" s="21">
        <f t="shared" si="15"/>
        <v>0</v>
      </c>
      <c r="AL30" s="21">
        <f t="shared" si="15"/>
        <v>0</v>
      </c>
      <c r="AM30" s="21">
        <f t="shared" si="15"/>
        <v>0</v>
      </c>
      <c r="AN30" s="21">
        <f t="shared" si="15"/>
        <v>0</v>
      </c>
      <c r="AO30" s="21">
        <f t="shared" si="15"/>
        <v>0</v>
      </c>
      <c r="AP30" s="21">
        <f t="shared" si="15"/>
        <v>0</v>
      </c>
      <c r="AQ30" s="21">
        <f t="shared" si="15"/>
        <v>0</v>
      </c>
      <c r="AR30" s="21">
        <f t="shared" si="15"/>
        <v>0</v>
      </c>
      <c r="AS30" s="21">
        <f t="shared" si="15"/>
        <v>0</v>
      </c>
      <c r="AT30" s="21">
        <f t="shared" si="15"/>
        <v>0</v>
      </c>
      <c r="AU30" s="21">
        <f t="shared" si="15"/>
        <v>0</v>
      </c>
      <c r="AV30" s="21">
        <f t="shared" si="15"/>
        <v>0</v>
      </c>
      <c r="AW30" s="21">
        <f t="shared" si="15"/>
        <v>0</v>
      </c>
      <c r="AX30" s="21">
        <f t="shared" si="15"/>
        <v>0</v>
      </c>
      <c r="AY30"/>
      <c r="AZ30"/>
      <c r="BA30"/>
      <c r="BB30"/>
    </row>
    <row r="31" spans="1:54" s="24" customFormat="1" x14ac:dyDescent="0.3">
      <c r="A31" s="4">
        <v>7500</v>
      </c>
      <c r="B31" s="24" t="s">
        <v>88</v>
      </c>
      <c r="C31" s="21">
        <f>$A31/12*C77</f>
        <v>2500</v>
      </c>
      <c r="D31" s="21">
        <f t="shared" ref="D31:AX31" si="16">$A31/12*D77</f>
        <v>2500</v>
      </c>
      <c r="E31" s="21">
        <f t="shared" si="16"/>
        <v>2500</v>
      </c>
      <c r="F31" s="21">
        <f t="shared" si="16"/>
        <v>2500</v>
      </c>
      <c r="G31" s="21">
        <f t="shared" si="16"/>
        <v>2500</v>
      </c>
      <c r="H31" s="21">
        <f t="shared" si="16"/>
        <v>2500</v>
      </c>
      <c r="I31" s="21">
        <f t="shared" si="16"/>
        <v>2500</v>
      </c>
      <c r="J31" s="21">
        <f t="shared" si="16"/>
        <v>2500</v>
      </c>
      <c r="K31" s="21">
        <f t="shared" si="16"/>
        <v>2500</v>
      </c>
      <c r="L31" s="21">
        <f t="shared" si="16"/>
        <v>2500</v>
      </c>
      <c r="M31" s="21">
        <f t="shared" si="16"/>
        <v>2500</v>
      </c>
      <c r="N31" s="21">
        <f t="shared" si="16"/>
        <v>2500</v>
      </c>
      <c r="O31" s="21">
        <f t="shared" si="16"/>
        <v>625</v>
      </c>
      <c r="P31" s="21">
        <f t="shared" si="16"/>
        <v>625</v>
      </c>
      <c r="Q31" s="21">
        <f t="shared" si="16"/>
        <v>625</v>
      </c>
      <c r="R31" s="21">
        <f t="shared" si="16"/>
        <v>625</v>
      </c>
      <c r="S31" s="21">
        <f t="shared" si="16"/>
        <v>625</v>
      </c>
      <c r="T31" s="21">
        <f t="shared" si="16"/>
        <v>625</v>
      </c>
      <c r="U31" s="21">
        <f t="shared" si="16"/>
        <v>625</v>
      </c>
      <c r="V31" s="21">
        <f t="shared" si="16"/>
        <v>625</v>
      </c>
      <c r="W31" s="21">
        <f t="shared" si="16"/>
        <v>625</v>
      </c>
      <c r="X31" s="21">
        <f t="shared" si="16"/>
        <v>625</v>
      </c>
      <c r="Y31" s="21">
        <f t="shared" si="16"/>
        <v>625</v>
      </c>
      <c r="Z31" s="21">
        <f t="shared" si="16"/>
        <v>625</v>
      </c>
      <c r="AA31" s="21">
        <f t="shared" si="16"/>
        <v>625</v>
      </c>
      <c r="AB31" s="21">
        <f t="shared" si="16"/>
        <v>625</v>
      </c>
      <c r="AC31" s="21">
        <f t="shared" si="16"/>
        <v>625</v>
      </c>
      <c r="AD31" s="21">
        <f t="shared" si="16"/>
        <v>625</v>
      </c>
      <c r="AE31" s="21">
        <f t="shared" si="16"/>
        <v>625</v>
      </c>
      <c r="AF31" s="21">
        <f t="shared" si="16"/>
        <v>625</v>
      </c>
      <c r="AG31" s="21">
        <f t="shared" si="16"/>
        <v>625</v>
      </c>
      <c r="AH31" s="21">
        <f t="shared" si="16"/>
        <v>625</v>
      </c>
      <c r="AI31" s="21">
        <f t="shared" si="16"/>
        <v>625</v>
      </c>
      <c r="AJ31" s="21">
        <f t="shared" si="16"/>
        <v>625</v>
      </c>
      <c r="AK31" s="21">
        <f t="shared" si="16"/>
        <v>625</v>
      </c>
      <c r="AL31" s="21">
        <f t="shared" si="16"/>
        <v>625</v>
      </c>
      <c r="AM31" s="21">
        <f t="shared" si="16"/>
        <v>1250</v>
      </c>
      <c r="AN31" s="21">
        <f t="shared" si="16"/>
        <v>1250</v>
      </c>
      <c r="AO31" s="21">
        <f t="shared" si="16"/>
        <v>1250</v>
      </c>
      <c r="AP31" s="21">
        <f t="shared" si="16"/>
        <v>1250</v>
      </c>
      <c r="AQ31" s="21">
        <f t="shared" si="16"/>
        <v>1250</v>
      </c>
      <c r="AR31" s="21">
        <f t="shared" si="16"/>
        <v>1250</v>
      </c>
      <c r="AS31" s="21">
        <f t="shared" si="16"/>
        <v>1250</v>
      </c>
      <c r="AT31" s="21">
        <f t="shared" si="16"/>
        <v>1250</v>
      </c>
      <c r="AU31" s="21">
        <f t="shared" si="16"/>
        <v>1250</v>
      </c>
      <c r="AV31" s="21">
        <f t="shared" si="16"/>
        <v>1250</v>
      </c>
      <c r="AW31" s="21">
        <f t="shared" si="16"/>
        <v>1250</v>
      </c>
      <c r="AX31" s="21">
        <f t="shared" si="16"/>
        <v>1250</v>
      </c>
      <c r="AY31"/>
      <c r="AZ31"/>
      <c r="BA31"/>
      <c r="BB31"/>
    </row>
    <row r="32" spans="1:54" s="24" customFormat="1" x14ac:dyDescent="0.3">
      <c r="A32" s="4">
        <v>0</v>
      </c>
      <c r="B32" s="24" t="s">
        <v>89</v>
      </c>
      <c r="C32" s="21">
        <f t="shared" ref="C32:AX32" si="17">$A32/12*C78</f>
        <v>0</v>
      </c>
      <c r="D32" s="21">
        <f t="shared" si="17"/>
        <v>0</v>
      </c>
      <c r="E32" s="21">
        <f t="shared" si="17"/>
        <v>0</v>
      </c>
      <c r="F32" s="21">
        <f t="shared" si="17"/>
        <v>0</v>
      </c>
      <c r="G32" s="21">
        <f t="shared" si="17"/>
        <v>0</v>
      </c>
      <c r="H32" s="21">
        <f t="shared" si="17"/>
        <v>0</v>
      </c>
      <c r="I32" s="21">
        <f t="shared" si="17"/>
        <v>0</v>
      </c>
      <c r="J32" s="21">
        <f t="shared" si="17"/>
        <v>0</v>
      </c>
      <c r="K32" s="21">
        <f t="shared" si="17"/>
        <v>0</v>
      </c>
      <c r="L32" s="21">
        <f t="shared" si="17"/>
        <v>0</v>
      </c>
      <c r="M32" s="21">
        <f t="shared" si="17"/>
        <v>0</v>
      </c>
      <c r="N32" s="21">
        <f t="shared" si="17"/>
        <v>0</v>
      </c>
      <c r="O32" s="21">
        <f t="shared" si="17"/>
        <v>0</v>
      </c>
      <c r="P32" s="21">
        <f t="shared" si="17"/>
        <v>0</v>
      </c>
      <c r="Q32" s="21">
        <f t="shared" si="17"/>
        <v>0</v>
      </c>
      <c r="R32" s="21">
        <f t="shared" si="17"/>
        <v>0</v>
      </c>
      <c r="S32" s="21">
        <f t="shared" si="17"/>
        <v>0</v>
      </c>
      <c r="T32" s="21">
        <f t="shared" si="17"/>
        <v>0</v>
      </c>
      <c r="U32" s="21">
        <f t="shared" si="17"/>
        <v>0</v>
      </c>
      <c r="V32" s="21">
        <f t="shared" si="17"/>
        <v>0</v>
      </c>
      <c r="W32" s="21">
        <f t="shared" si="17"/>
        <v>0</v>
      </c>
      <c r="X32" s="21">
        <f t="shared" si="17"/>
        <v>0</v>
      </c>
      <c r="Y32" s="21">
        <f t="shared" si="17"/>
        <v>0</v>
      </c>
      <c r="Z32" s="21">
        <f t="shared" si="17"/>
        <v>0</v>
      </c>
      <c r="AA32" s="21">
        <f t="shared" si="17"/>
        <v>0</v>
      </c>
      <c r="AB32" s="21">
        <f t="shared" si="17"/>
        <v>0</v>
      </c>
      <c r="AC32" s="21">
        <f t="shared" si="17"/>
        <v>0</v>
      </c>
      <c r="AD32" s="21">
        <f t="shared" si="17"/>
        <v>0</v>
      </c>
      <c r="AE32" s="21">
        <f t="shared" si="17"/>
        <v>0</v>
      </c>
      <c r="AF32" s="21">
        <f t="shared" si="17"/>
        <v>0</v>
      </c>
      <c r="AG32" s="21">
        <f t="shared" si="17"/>
        <v>0</v>
      </c>
      <c r="AH32" s="21">
        <f t="shared" si="17"/>
        <v>0</v>
      </c>
      <c r="AI32" s="21">
        <f t="shared" si="17"/>
        <v>0</v>
      </c>
      <c r="AJ32" s="21">
        <f t="shared" si="17"/>
        <v>0</v>
      </c>
      <c r="AK32" s="21">
        <f t="shared" si="17"/>
        <v>0</v>
      </c>
      <c r="AL32" s="21">
        <f t="shared" si="17"/>
        <v>0</v>
      </c>
      <c r="AM32" s="21">
        <f t="shared" si="17"/>
        <v>0</v>
      </c>
      <c r="AN32" s="21">
        <f t="shared" si="17"/>
        <v>0</v>
      </c>
      <c r="AO32" s="21">
        <f t="shared" si="17"/>
        <v>0</v>
      </c>
      <c r="AP32" s="21">
        <f t="shared" si="17"/>
        <v>0</v>
      </c>
      <c r="AQ32" s="21">
        <f t="shared" si="17"/>
        <v>0</v>
      </c>
      <c r="AR32" s="21">
        <f t="shared" si="17"/>
        <v>0</v>
      </c>
      <c r="AS32" s="21">
        <f t="shared" si="17"/>
        <v>0</v>
      </c>
      <c r="AT32" s="21">
        <f t="shared" si="17"/>
        <v>0</v>
      </c>
      <c r="AU32" s="21">
        <f t="shared" si="17"/>
        <v>0</v>
      </c>
      <c r="AV32" s="21">
        <f t="shared" si="17"/>
        <v>0</v>
      </c>
      <c r="AW32" s="21">
        <f t="shared" si="17"/>
        <v>0</v>
      </c>
      <c r="AX32" s="21">
        <f t="shared" si="17"/>
        <v>0</v>
      </c>
      <c r="AY32"/>
      <c r="AZ32"/>
      <c r="BA32"/>
      <c r="BB32"/>
    </row>
    <row r="33" spans="1:54" s="24" customFormat="1" x14ac:dyDescent="0.3">
      <c r="A33" s="4">
        <v>10000</v>
      </c>
      <c r="B33" s="24" t="s">
        <v>91</v>
      </c>
      <c r="C33" s="21">
        <f t="shared" ref="C33:AX33" si="18">$A33/12*C79</f>
        <v>2500</v>
      </c>
      <c r="D33" s="21">
        <f t="shared" si="18"/>
        <v>2500</v>
      </c>
      <c r="E33" s="21">
        <f t="shared" si="18"/>
        <v>2500</v>
      </c>
      <c r="F33" s="21">
        <f t="shared" si="18"/>
        <v>2500</v>
      </c>
      <c r="G33" s="21">
        <f t="shared" si="18"/>
        <v>2500</v>
      </c>
      <c r="H33" s="21">
        <f t="shared" si="18"/>
        <v>2500</v>
      </c>
      <c r="I33" s="21">
        <f t="shared" si="18"/>
        <v>2500</v>
      </c>
      <c r="J33" s="21">
        <f t="shared" si="18"/>
        <v>2500</v>
      </c>
      <c r="K33" s="21">
        <f t="shared" si="18"/>
        <v>2500</v>
      </c>
      <c r="L33" s="21">
        <f t="shared" si="18"/>
        <v>2500</v>
      </c>
      <c r="M33" s="21">
        <f t="shared" si="18"/>
        <v>2500</v>
      </c>
      <c r="N33" s="21">
        <f t="shared" si="18"/>
        <v>2500</v>
      </c>
      <c r="O33" s="21">
        <f t="shared" si="18"/>
        <v>1666.6666666666667</v>
      </c>
      <c r="P33" s="21">
        <f t="shared" si="18"/>
        <v>1666.6666666666667</v>
      </c>
      <c r="Q33" s="21">
        <f t="shared" si="18"/>
        <v>1666.6666666666667</v>
      </c>
      <c r="R33" s="21">
        <f t="shared" si="18"/>
        <v>1666.6666666666667</v>
      </c>
      <c r="S33" s="21">
        <f t="shared" si="18"/>
        <v>1666.6666666666667</v>
      </c>
      <c r="T33" s="21">
        <f t="shared" si="18"/>
        <v>1666.6666666666667</v>
      </c>
      <c r="U33" s="21">
        <f t="shared" si="18"/>
        <v>1666.6666666666667</v>
      </c>
      <c r="V33" s="21">
        <f t="shared" si="18"/>
        <v>1666.6666666666667</v>
      </c>
      <c r="W33" s="21">
        <f t="shared" si="18"/>
        <v>1666.6666666666667</v>
      </c>
      <c r="X33" s="21">
        <f t="shared" si="18"/>
        <v>1666.6666666666667</v>
      </c>
      <c r="Y33" s="21">
        <f t="shared" si="18"/>
        <v>1666.6666666666667</v>
      </c>
      <c r="Z33" s="21">
        <f t="shared" si="18"/>
        <v>1666.6666666666667</v>
      </c>
      <c r="AA33" s="21">
        <f t="shared" si="18"/>
        <v>2500</v>
      </c>
      <c r="AB33" s="21">
        <f t="shared" si="18"/>
        <v>2500</v>
      </c>
      <c r="AC33" s="21">
        <f t="shared" si="18"/>
        <v>2500</v>
      </c>
      <c r="AD33" s="21">
        <f t="shared" si="18"/>
        <v>2500</v>
      </c>
      <c r="AE33" s="21">
        <f t="shared" si="18"/>
        <v>2500</v>
      </c>
      <c r="AF33" s="21">
        <f t="shared" si="18"/>
        <v>2500</v>
      </c>
      <c r="AG33" s="21">
        <f t="shared" si="18"/>
        <v>2500</v>
      </c>
      <c r="AH33" s="21">
        <f t="shared" si="18"/>
        <v>2500</v>
      </c>
      <c r="AI33" s="21">
        <f t="shared" si="18"/>
        <v>2500</v>
      </c>
      <c r="AJ33" s="21">
        <f t="shared" si="18"/>
        <v>2500</v>
      </c>
      <c r="AK33" s="21">
        <f t="shared" si="18"/>
        <v>2500</v>
      </c>
      <c r="AL33" s="21">
        <f t="shared" si="18"/>
        <v>2500</v>
      </c>
      <c r="AM33" s="21">
        <f t="shared" si="18"/>
        <v>4166.666666666667</v>
      </c>
      <c r="AN33" s="21">
        <f t="shared" si="18"/>
        <v>4166.666666666667</v>
      </c>
      <c r="AO33" s="21">
        <f t="shared" si="18"/>
        <v>4166.666666666667</v>
      </c>
      <c r="AP33" s="21">
        <f t="shared" si="18"/>
        <v>4166.666666666667</v>
      </c>
      <c r="AQ33" s="21">
        <f t="shared" si="18"/>
        <v>4166.666666666667</v>
      </c>
      <c r="AR33" s="21">
        <f t="shared" si="18"/>
        <v>4166.666666666667</v>
      </c>
      <c r="AS33" s="21">
        <f t="shared" si="18"/>
        <v>4166.666666666667</v>
      </c>
      <c r="AT33" s="21">
        <f t="shared" si="18"/>
        <v>4166.666666666667</v>
      </c>
      <c r="AU33" s="21">
        <f t="shared" si="18"/>
        <v>4166.666666666667</v>
      </c>
      <c r="AV33" s="21">
        <f t="shared" si="18"/>
        <v>4166.666666666667</v>
      </c>
      <c r="AW33" s="21">
        <f t="shared" si="18"/>
        <v>4166.666666666667</v>
      </c>
      <c r="AX33" s="21">
        <f t="shared" si="18"/>
        <v>4166.666666666667</v>
      </c>
      <c r="AY33"/>
      <c r="AZ33"/>
      <c r="BA33"/>
      <c r="BB33"/>
    </row>
    <row r="34" spans="1:54" s="24" customFormat="1" x14ac:dyDescent="0.3">
      <c r="A34" s="27"/>
      <c r="B34" s="24" t="s">
        <v>133</v>
      </c>
      <c r="C34" s="28">
        <f t="shared" ref="C34:AX34" si="19">SUM(C29:C33)*C80</f>
        <v>0</v>
      </c>
      <c r="D34" s="28">
        <f t="shared" si="19"/>
        <v>0</v>
      </c>
      <c r="E34" s="28">
        <f t="shared" si="19"/>
        <v>0</v>
      </c>
      <c r="F34" s="28">
        <f t="shared" si="19"/>
        <v>0</v>
      </c>
      <c r="G34" s="28">
        <f t="shared" si="19"/>
        <v>0</v>
      </c>
      <c r="H34" s="28">
        <f t="shared" si="19"/>
        <v>0</v>
      </c>
      <c r="I34" s="28">
        <f t="shared" si="19"/>
        <v>0</v>
      </c>
      <c r="J34" s="28">
        <f t="shared" si="19"/>
        <v>0</v>
      </c>
      <c r="K34" s="28">
        <f t="shared" si="19"/>
        <v>0</v>
      </c>
      <c r="L34" s="28">
        <f t="shared" si="19"/>
        <v>0</v>
      </c>
      <c r="M34" s="28">
        <f t="shared" si="19"/>
        <v>0</v>
      </c>
      <c r="N34" s="28">
        <f t="shared" si="19"/>
        <v>0</v>
      </c>
      <c r="O34" s="28">
        <f t="shared" si="19"/>
        <v>1322.9166666666667</v>
      </c>
      <c r="P34" s="28">
        <f t="shared" si="19"/>
        <v>1322.9166666666667</v>
      </c>
      <c r="Q34" s="28">
        <f t="shared" si="19"/>
        <v>1322.9166666666667</v>
      </c>
      <c r="R34" s="28">
        <f t="shared" si="19"/>
        <v>1322.9166666666667</v>
      </c>
      <c r="S34" s="28">
        <f t="shared" si="19"/>
        <v>1322.9166666666667</v>
      </c>
      <c r="T34" s="28">
        <f t="shared" si="19"/>
        <v>1322.9166666666667</v>
      </c>
      <c r="U34" s="28">
        <f t="shared" si="19"/>
        <v>1322.9166666666667</v>
      </c>
      <c r="V34" s="28">
        <f t="shared" si="19"/>
        <v>1322.9166666666667</v>
      </c>
      <c r="W34" s="28">
        <f t="shared" si="19"/>
        <v>1322.9166666666667</v>
      </c>
      <c r="X34" s="28">
        <f t="shared" si="19"/>
        <v>1322.9166666666667</v>
      </c>
      <c r="Y34" s="28">
        <f t="shared" si="19"/>
        <v>1322.9166666666667</v>
      </c>
      <c r="Z34" s="28">
        <f t="shared" si="19"/>
        <v>1322.9166666666667</v>
      </c>
      <c r="AA34" s="28">
        <f t="shared" si="19"/>
        <v>1781.25</v>
      </c>
      <c r="AB34" s="28">
        <f t="shared" si="19"/>
        <v>1781.25</v>
      </c>
      <c r="AC34" s="28">
        <f t="shared" si="19"/>
        <v>1781.25</v>
      </c>
      <c r="AD34" s="28">
        <f t="shared" si="19"/>
        <v>1781.25</v>
      </c>
      <c r="AE34" s="28">
        <f t="shared" si="19"/>
        <v>1781.25</v>
      </c>
      <c r="AF34" s="28">
        <f t="shared" si="19"/>
        <v>1781.25</v>
      </c>
      <c r="AG34" s="28">
        <f t="shared" si="19"/>
        <v>1781.25</v>
      </c>
      <c r="AH34" s="28">
        <f t="shared" si="19"/>
        <v>1781.25</v>
      </c>
      <c r="AI34" s="28">
        <f t="shared" si="19"/>
        <v>1781.25</v>
      </c>
      <c r="AJ34" s="28">
        <f t="shared" si="19"/>
        <v>1781.25</v>
      </c>
      <c r="AK34" s="28">
        <f t="shared" si="19"/>
        <v>1781.25</v>
      </c>
      <c r="AL34" s="28">
        <f t="shared" si="19"/>
        <v>1781.25</v>
      </c>
      <c r="AM34" s="28">
        <f t="shared" si="19"/>
        <v>2854.166666666667</v>
      </c>
      <c r="AN34" s="28">
        <f t="shared" si="19"/>
        <v>2854.166666666667</v>
      </c>
      <c r="AO34" s="28">
        <f t="shared" si="19"/>
        <v>2854.166666666667</v>
      </c>
      <c r="AP34" s="28">
        <f t="shared" si="19"/>
        <v>2854.166666666667</v>
      </c>
      <c r="AQ34" s="28">
        <f t="shared" si="19"/>
        <v>2854.166666666667</v>
      </c>
      <c r="AR34" s="28">
        <f t="shared" si="19"/>
        <v>2854.166666666667</v>
      </c>
      <c r="AS34" s="28">
        <f t="shared" si="19"/>
        <v>2854.166666666667</v>
      </c>
      <c r="AT34" s="28">
        <f t="shared" si="19"/>
        <v>2854.166666666667</v>
      </c>
      <c r="AU34" s="28">
        <f t="shared" si="19"/>
        <v>2854.166666666667</v>
      </c>
      <c r="AV34" s="28">
        <f t="shared" si="19"/>
        <v>2854.166666666667</v>
      </c>
      <c r="AW34" s="28">
        <f t="shared" si="19"/>
        <v>2854.166666666667</v>
      </c>
      <c r="AX34" s="28">
        <f t="shared" si="19"/>
        <v>2854.166666666667</v>
      </c>
      <c r="AY34"/>
      <c r="AZ34" t="s">
        <v>116</v>
      </c>
      <c r="BA34"/>
      <c r="BB34"/>
    </row>
    <row r="35" spans="1:54" s="1" customFormat="1" x14ac:dyDescent="0.3">
      <c r="B35" s="1" t="s">
        <v>109</v>
      </c>
      <c r="C35" s="30">
        <f>SUM(C29:C34)</f>
        <v>7000</v>
      </c>
      <c r="D35" s="30">
        <f t="shared" ref="D35:AX35" si="20">SUM(D29:D34)</f>
        <v>7000</v>
      </c>
      <c r="E35" s="30">
        <f t="shared" si="20"/>
        <v>7000</v>
      </c>
      <c r="F35" s="30">
        <f t="shared" si="20"/>
        <v>7000</v>
      </c>
      <c r="G35" s="30">
        <f t="shared" si="20"/>
        <v>7000</v>
      </c>
      <c r="H35" s="30">
        <f t="shared" si="20"/>
        <v>7000</v>
      </c>
      <c r="I35" s="30">
        <f t="shared" si="20"/>
        <v>7000</v>
      </c>
      <c r="J35" s="30">
        <f t="shared" si="20"/>
        <v>7000</v>
      </c>
      <c r="K35" s="30">
        <f t="shared" si="20"/>
        <v>7000</v>
      </c>
      <c r="L35" s="30">
        <f t="shared" si="20"/>
        <v>7000</v>
      </c>
      <c r="M35" s="30">
        <f t="shared" si="20"/>
        <v>7000</v>
      </c>
      <c r="N35" s="30">
        <f t="shared" si="20"/>
        <v>7000</v>
      </c>
      <c r="O35" s="30">
        <f t="shared" si="20"/>
        <v>6614.5833333333339</v>
      </c>
      <c r="P35" s="30">
        <f t="shared" si="20"/>
        <v>6614.5833333333339</v>
      </c>
      <c r="Q35" s="30">
        <f t="shared" si="20"/>
        <v>6614.5833333333339</v>
      </c>
      <c r="R35" s="30">
        <f t="shared" si="20"/>
        <v>6614.5833333333339</v>
      </c>
      <c r="S35" s="30">
        <f t="shared" si="20"/>
        <v>6614.5833333333339</v>
      </c>
      <c r="T35" s="30">
        <f t="shared" si="20"/>
        <v>6614.5833333333339</v>
      </c>
      <c r="U35" s="30">
        <f t="shared" si="20"/>
        <v>6614.5833333333339</v>
      </c>
      <c r="V35" s="30">
        <f t="shared" si="20"/>
        <v>6614.5833333333339</v>
      </c>
      <c r="W35" s="30">
        <f t="shared" si="20"/>
        <v>6614.5833333333339</v>
      </c>
      <c r="X35" s="30">
        <f t="shared" si="20"/>
        <v>6614.5833333333339</v>
      </c>
      <c r="Y35" s="30">
        <f t="shared" si="20"/>
        <v>6614.5833333333339</v>
      </c>
      <c r="Z35" s="30">
        <f t="shared" si="20"/>
        <v>6614.5833333333339</v>
      </c>
      <c r="AA35" s="30">
        <f t="shared" si="20"/>
        <v>8906.25</v>
      </c>
      <c r="AB35" s="30">
        <f t="shared" si="20"/>
        <v>8906.25</v>
      </c>
      <c r="AC35" s="30">
        <f t="shared" si="20"/>
        <v>8906.25</v>
      </c>
      <c r="AD35" s="30">
        <f t="shared" si="20"/>
        <v>8906.25</v>
      </c>
      <c r="AE35" s="30">
        <f t="shared" si="20"/>
        <v>8906.25</v>
      </c>
      <c r="AF35" s="30">
        <f t="shared" si="20"/>
        <v>8906.25</v>
      </c>
      <c r="AG35" s="30">
        <f t="shared" si="20"/>
        <v>8906.25</v>
      </c>
      <c r="AH35" s="30">
        <f t="shared" si="20"/>
        <v>8906.25</v>
      </c>
      <c r="AI35" s="30">
        <f t="shared" si="20"/>
        <v>8906.25</v>
      </c>
      <c r="AJ35" s="30">
        <f t="shared" si="20"/>
        <v>8906.25</v>
      </c>
      <c r="AK35" s="30">
        <f t="shared" si="20"/>
        <v>8906.25</v>
      </c>
      <c r="AL35" s="30">
        <f t="shared" si="20"/>
        <v>8906.25</v>
      </c>
      <c r="AM35" s="30">
        <f t="shared" si="20"/>
        <v>14270.833333333336</v>
      </c>
      <c r="AN35" s="30">
        <f t="shared" si="20"/>
        <v>14270.833333333336</v>
      </c>
      <c r="AO35" s="30">
        <f t="shared" si="20"/>
        <v>14270.833333333336</v>
      </c>
      <c r="AP35" s="30">
        <f t="shared" si="20"/>
        <v>14270.833333333336</v>
      </c>
      <c r="AQ35" s="30">
        <f t="shared" si="20"/>
        <v>14270.833333333336</v>
      </c>
      <c r="AR35" s="30">
        <f t="shared" si="20"/>
        <v>14270.833333333336</v>
      </c>
      <c r="AS35" s="30">
        <f t="shared" si="20"/>
        <v>14270.833333333336</v>
      </c>
      <c r="AT35" s="30">
        <f t="shared" si="20"/>
        <v>14270.833333333336</v>
      </c>
      <c r="AU35" s="30">
        <f t="shared" si="20"/>
        <v>14270.833333333336</v>
      </c>
      <c r="AV35" s="30">
        <f t="shared" si="20"/>
        <v>14270.833333333336</v>
      </c>
      <c r="AW35" s="30">
        <f t="shared" si="20"/>
        <v>14270.833333333336</v>
      </c>
      <c r="AX35" s="30">
        <f t="shared" si="20"/>
        <v>14270.833333333336</v>
      </c>
      <c r="AY35" s="7"/>
    </row>
    <row r="36" spans="1:54" s="24" customFormat="1" x14ac:dyDescent="0.3">
      <c r="B36" s="1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</row>
    <row r="37" spans="1:54" s="24" customFormat="1" x14ac:dyDescent="0.3">
      <c r="B37" s="1" t="s">
        <v>93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</row>
    <row r="38" spans="1:54" s="24" customFormat="1" x14ac:dyDescent="0.3">
      <c r="B38" s="24" t="s">
        <v>1</v>
      </c>
      <c r="C38" s="26">
        <v>6584</v>
      </c>
      <c r="D38" s="26">
        <v>15600</v>
      </c>
      <c r="E38" s="26">
        <v>6584</v>
      </c>
      <c r="F38" s="26">
        <v>6584</v>
      </c>
      <c r="G38" s="26">
        <v>6584</v>
      </c>
      <c r="H38" s="26">
        <v>6584</v>
      </c>
      <c r="I38" s="26">
        <v>6584</v>
      </c>
      <c r="J38" s="26">
        <v>6584</v>
      </c>
      <c r="K38" s="26">
        <v>6584</v>
      </c>
      <c r="L38" s="26">
        <v>6584</v>
      </c>
      <c r="M38" s="26">
        <v>6584</v>
      </c>
      <c r="N38" s="26">
        <v>6584</v>
      </c>
      <c r="O38" s="26">
        <f>'Acquisition Model'!N4</f>
        <v>25000</v>
      </c>
      <c r="P38" s="26">
        <f>'Acquisition Model'!O4</f>
        <v>25000</v>
      </c>
      <c r="Q38" s="26">
        <f>'Acquisition Model'!P4</f>
        <v>25000</v>
      </c>
      <c r="R38" s="26">
        <f>'Acquisition Model'!Q4</f>
        <v>25000</v>
      </c>
      <c r="S38" s="26">
        <f>'Acquisition Model'!R4</f>
        <v>25000</v>
      </c>
      <c r="T38" s="26">
        <f>'Acquisition Model'!S4</f>
        <v>25000</v>
      </c>
      <c r="U38" s="26">
        <f>'Acquisition Model'!T4</f>
        <v>25000</v>
      </c>
      <c r="V38" s="26">
        <f>'Acquisition Model'!U4</f>
        <v>25000</v>
      </c>
      <c r="W38" s="26">
        <f>'Acquisition Model'!V4</f>
        <v>25000</v>
      </c>
      <c r="X38" s="26">
        <f>'Acquisition Model'!W4</f>
        <v>25000</v>
      </c>
      <c r="Y38" s="26">
        <f>'Acquisition Model'!X4</f>
        <v>25000</v>
      </c>
      <c r="Z38" s="26">
        <f>'Acquisition Model'!Y4</f>
        <v>25000</v>
      </c>
      <c r="AA38" s="26">
        <f>'Acquisition Model'!Z4</f>
        <v>75000</v>
      </c>
      <c r="AB38" s="26">
        <f>'Acquisition Model'!AA4</f>
        <v>75000</v>
      </c>
      <c r="AC38" s="26">
        <f>'Acquisition Model'!AB4</f>
        <v>75000</v>
      </c>
      <c r="AD38" s="26">
        <f>'Acquisition Model'!AC4</f>
        <v>75000</v>
      </c>
      <c r="AE38" s="26">
        <f>'Acquisition Model'!AD4</f>
        <v>75000</v>
      </c>
      <c r="AF38" s="26">
        <f>'Acquisition Model'!AE4</f>
        <v>75000</v>
      </c>
      <c r="AG38" s="26">
        <f>'Acquisition Model'!AF4</f>
        <v>75000</v>
      </c>
      <c r="AH38" s="26">
        <f>'Acquisition Model'!AG4</f>
        <v>75000</v>
      </c>
      <c r="AI38" s="26">
        <f>'Acquisition Model'!AH4</f>
        <v>75000</v>
      </c>
      <c r="AJ38" s="26">
        <f>'Acquisition Model'!AI4</f>
        <v>75000</v>
      </c>
      <c r="AK38" s="26">
        <f>'Acquisition Model'!AJ4</f>
        <v>75000</v>
      </c>
      <c r="AL38" s="26">
        <f>'Acquisition Model'!AK4</f>
        <v>75000</v>
      </c>
      <c r="AM38" s="26">
        <f>'Acquisition Model'!AL4</f>
        <v>150000</v>
      </c>
      <c r="AN38" s="26">
        <f>'Acquisition Model'!AM4</f>
        <v>150000</v>
      </c>
      <c r="AO38" s="26">
        <f>'Acquisition Model'!AN4</f>
        <v>150000</v>
      </c>
      <c r="AP38" s="26">
        <f>'Acquisition Model'!AO4</f>
        <v>150000</v>
      </c>
      <c r="AQ38" s="26">
        <f>'Acquisition Model'!AP4</f>
        <v>150000</v>
      </c>
      <c r="AR38" s="26">
        <f>'Acquisition Model'!AQ4</f>
        <v>150000</v>
      </c>
      <c r="AS38" s="26">
        <f>'Acquisition Model'!AR4</f>
        <v>150000</v>
      </c>
      <c r="AT38" s="26">
        <f>'Acquisition Model'!AS4</f>
        <v>150000</v>
      </c>
      <c r="AU38" s="26">
        <f>'Acquisition Model'!AT4</f>
        <v>150000</v>
      </c>
      <c r="AV38" s="26">
        <f>'Acquisition Model'!AU4</f>
        <v>150000</v>
      </c>
      <c r="AW38" s="26">
        <f>'Acquisition Model'!AV4</f>
        <v>150000</v>
      </c>
      <c r="AX38" s="26">
        <f>'Acquisition Model'!AW4</f>
        <v>150000</v>
      </c>
    </row>
    <row r="39" spans="1:54" s="24" customFormat="1" x14ac:dyDescent="0.3">
      <c r="B39" s="24" t="s">
        <v>110</v>
      </c>
      <c r="C39" s="26">
        <f>C83</f>
        <v>0</v>
      </c>
      <c r="D39" s="26">
        <f t="shared" ref="D39:AX39" si="21">D83</f>
        <v>0</v>
      </c>
      <c r="E39" s="26">
        <f t="shared" si="21"/>
        <v>0</v>
      </c>
      <c r="F39" s="26">
        <f t="shared" si="21"/>
        <v>0</v>
      </c>
      <c r="G39" s="26">
        <f t="shared" si="21"/>
        <v>0</v>
      </c>
      <c r="H39" s="26">
        <f t="shared" si="21"/>
        <v>0</v>
      </c>
      <c r="I39" s="26">
        <f t="shared" si="21"/>
        <v>0</v>
      </c>
      <c r="J39" s="26">
        <f t="shared" si="21"/>
        <v>0</v>
      </c>
      <c r="K39" s="26">
        <f t="shared" si="21"/>
        <v>0</v>
      </c>
      <c r="L39" s="26">
        <f t="shared" si="21"/>
        <v>0</v>
      </c>
      <c r="M39" s="26">
        <f t="shared" si="21"/>
        <v>0</v>
      </c>
      <c r="N39" s="26">
        <f t="shared" si="21"/>
        <v>0</v>
      </c>
      <c r="O39" s="43">
        <f t="shared" si="21"/>
        <v>5000</v>
      </c>
      <c r="P39" s="43">
        <f t="shared" si="21"/>
        <v>5000</v>
      </c>
      <c r="Q39" s="43">
        <f t="shared" si="21"/>
        <v>5000</v>
      </c>
      <c r="R39" s="43">
        <f t="shared" si="21"/>
        <v>5000</v>
      </c>
      <c r="S39" s="43">
        <f t="shared" si="21"/>
        <v>5000</v>
      </c>
      <c r="T39" s="43">
        <f t="shared" si="21"/>
        <v>5000</v>
      </c>
      <c r="U39" s="43">
        <f t="shared" si="21"/>
        <v>5000</v>
      </c>
      <c r="V39" s="43">
        <f t="shared" si="21"/>
        <v>5000</v>
      </c>
      <c r="W39" s="43">
        <f t="shared" si="21"/>
        <v>5000</v>
      </c>
      <c r="X39" s="43">
        <f t="shared" si="21"/>
        <v>5000</v>
      </c>
      <c r="Y39" s="43">
        <f t="shared" si="21"/>
        <v>5000</v>
      </c>
      <c r="Z39" s="43">
        <f t="shared" si="21"/>
        <v>5000</v>
      </c>
      <c r="AA39" s="43">
        <f t="shared" si="21"/>
        <v>5000</v>
      </c>
      <c r="AB39" s="43">
        <f t="shared" si="21"/>
        <v>5000</v>
      </c>
      <c r="AC39" s="43">
        <f t="shared" si="21"/>
        <v>5000</v>
      </c>
      <c r="AD39" s="43">
        <f t="shared" si="21"/>
        <v>5000</v>
      </c>
      <c r="AE39" s="43">
        <f t="shared" si="21"/>
        <v>5000</v>
      </c>
      <c r="AF39" s="43">
        <f t="shared" si="21"/>
        <v>5000</v>
      </c>
      <c r="AG39" s="43">
        <f t="shared" si="21"/>
        <v>5000</v>
      </c>
      <c r="AH39" s="43">
        <f t="shared" si="21"/>
        <v>5000</v>
      </c>
      <c r="AI39" s="43">
        <f t="shared" si="21"/>
        <v>5000</v>
      </c>
      <c r="AJ39" s="43">
        <f t="shared" si="21"/>
        <v>5000</v>
      </c>
      <c r="AK39" s="43">
        <f t="shared" si="21"/>
        <v>5000</v>
      </c>
      <c r="AL39" s="43">
        <f t="shared" si="21"/>
        <v>5000</v>
      </c>
      <c r="AM39" s="43">
        <f t="shared" si="21"/>
        <v>5000</v>
      </c>
      <c r="AN39" s="43">
        <f t="shared" si="21"/>
        <v>5000</v>
      </c>
      <c r="AO39" s="43">
        <f t="shared" si="21"/>
        <v>5000</v>
      </c>
      <c r="AP39" s="43">
        <f t="shared" si="21"/>
        <v>5000</v>
      </c>
      <c r="AQ39" s="43">
        <f t="shared" si="21"/>
        <v>5000</v>
      </c>
      <c r="AR39" s="43">
        <f t="shared" si="21"/>
        <v>5000</v>
      </c>
      <c r="AS39" s="43">
        <f t="shared" si="21"/>
        <v>5000</v>
      </c>
      <c r="AT39" s="43">
        <f t="shared" si="21"/>
        <v>5000</v>
      </c>
      <c r="AU39" s="43">
        <f t="shared" si="21"/>
        <v>5000</v>
      </c>
      <c r="AV39" s="43">
        <f t="shared" si="21"/>
        <v>5000</v>
      </c>
      <c r="AW39" s="43">
        <f t="shared" si="21"/>
        <v>5000</v>
      </c>
      <c r="AX39" s="43">
        <f t="shared" si="21"/>
        <v>5000</v>
      </c>
    </row>
    <row r="40" spans="1:54" s="24" customFormat="1" x14ac:dyDescent="0.3">
      <c r="B40" s="24" t="s">
        <v>88</v>
      </c>
      <c r="C40" s="26">
        <v>10000</v>
      </c>
      <c r="D40" s="26">
        <v>8876</v>
      </c>
      <c r="E40" s="26">
        <v>0</v>
      </c>
      <c r="F40" s="26">
        <v>0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6">
        <v>0</v>
      </c>
      <c r="N40" s="26">
        <v>0</v>
      </c>
      <c r="O40" s="43">
        <v>0</v>
      </c>
      <c r="P40" s="43">
        <v>0</v>
      </c>
      <c r="Q40" s="43">
        <v>0</v>
      </c>
      <c r="R40" s="43">
        <v>0</v>
      </c>
      <c r="S40" s="43">
        <v>0</v>
      </c>
      <c r="T40" s="43">
        <v>0</v>
      </c>
      <c r="U40" s="43">
        <v>0</v>
      </c>
      <c r="V40" s="43">
        <v>0</v>
      </c>
      <c r="W40" s="43">
        <v>0</v>
      </c>
      <c r="X40" s="43">
        <v>0</v>
      </c>
      <c r="Y40" s="43">
        <v>0</v>
      </c>
      <c r="Z40" s="43">
        <v>0</v>
      </c>
      <c r="AA40" s="43">
        <v>0</v>
      </c>
      <c r="AB40" s="43">
        <v>0</v>
      </c>
      <c r="AC40" s="43">
        <v>0</v>
      </c>
      <c r="AD40" s="43">
        <v>0</v>
      </c>
      <c r="AE40" s="43">
        <v>0</v>
      </c>
      <c r="AF40" s="43">
        <v>0</v>
      </c>
      <c r="AG40" s="43">
        <v>0</v>
      </c>
      <c r="AH40" s="43">
        <v>0</v>
      </c>
      <c r="AI40" s="43">
        <v>0</v>
      </c>
      <c r="AJ40" s="43">
        <v>0</v>
      </c>
      <c r="AK40" s="43">
        <v>0</v>
      </c>
      <c r="AL40" s="43">
        <v>0</v>
      </c>
      <c r="AM40" s="43">
        <v>0</v>
      </c>
      <c r="AN40" s="43">
        <v>0</v>
      </c>
      <c r="AO40" s="43">
        <v>0</v>
      </c>
      <c r="AP40" s="43">
        <v>0</v>
      </c>
      <c r="AQ40" s="43">
        <v>0</v>
      </c>
      <c r="AR40" s="43">
        <v>0</v>
      </c>
      <c r="AS40" s="43">
        <v>0</v>
      </c>
      <c r="AT40" s="43">
        <v>0</v>
      </c>
      <c r="AU40" s="43">
        <v>0</v>
      </c>
      <c r="AV40" s="43">
        <v>0</v>
      </c>
      <c r="AW40" s="43">
        <v>0</v>
      </c>
      <c r="AX40" s="43">
        <v>0</v>
      </c>
      <c r="AY40" s="43"/>
      <c r="AZ40" s="43"/>
    </row>
    <row r="41" spans="1:54" s="24" customFormat="1" x14ac:dyDescent="0.3">
      <c r="B41" s="24" t="s">
        <v>111</v>
      </c>
      <c r="C41" s="26">
        <f t="shared" ref="C41:AX41" si="22">C85</f>
        <v>116.66666666666667</v>
      </c>
      <c r="D41" s="26">
        <f t="shared" si="22"/>
        <v>116.66666666666667</v>
      </c>
      <c r="E41" s="26">
        <f t="shared" si="22"/>
        <v>116.66666666666667</v>
      </c>
      <c r="F41" s="26">
        <f t="shared" si="22"/>
        <v>116.66666666666667</v>
      </c>
      <c r="G41" s="26">
        <f t="shared" si="22"/>
        <v>116.66666666666667</v>
      </c>
      <c r="H41" s="26">
        <f t="shared" si="22"/>
        <v>116.66666666666667</v>
      </c>
      <c r="I41" s="26">
        <f t="shared" si="22"/>
        <v>116.66666666666667</v>
      </c>
      <c r="J41" s="26">
        <f t="shared" si="22"/>
        <v>116.66666666666667</v>
      </c>
      <c r="K41" s="26">
        <f t="shared" si="22"/>
        <v>116.66666666666667</v>
      </c>
      <c r="L41" s="26">
        <f t="shared" si="22"/>
        <v>116.66666666666667</v>
      </c>
      <c r="M41" s="26">
        <f t="shared" si="22"/>
        <v>116.66666666666667</v>
      </c>
      <c r="N41" s="26">
        <f t="shared" si="22"/>
        <v>116.66666666666667</v>
      </c>
      <c r="O41" s="43">
        <f t="shared" si="22"/>
        <v>20000</v>
      </c>
      <c r="P41" s="43">
        <f t="shared" si="22"/>
        <v>20000</v>
      </c>
      <c r="Q41" s="43">
        <f t="shared" si="22"/>
        <v>20000</v>
      </c>
      <c r="R41" s="43">
        <f t="shared" si="22"/>
        <v>20000</v>
      </c>
      <c r="S41" s="43">
        <f t="shared" si="22"/>
        <v>20000</v>
      </c>
      <c r="T41" s="43">
        <f t="shared" si="22"/>
        <v>20000</v>
      </c>
      <c r="U41" s="43">
        <f t="shared" si="22"/>
        <v>20000</v>
      </c>
      <c r="V41" s="43">
        <f t="shared" si="22"/>
        <v>20000</v>
      </c>
      <c r="W41" s="43">
        <f t="shared" si="22"/>
        <v>20000</v>
      </c>
      <c r="X41" s="43">
        <f t="shared" si="22"/>
        <v>20000</v>
      </c>
      <c r="Y41" s="43">
        <f t="shared" si="22"/>
        <v>20000</v>
      </c>
      <c r="Z41" s="43">
        <f t="shared" si="22"/>
        <v>20000</v>
      </c>
      <c r="AA41" s="43">
        <f t="shared" si="22"/>
        <v>20000</v>
      </c>
      <c r="AB41" s="43">
        <f t="shared" si="22"/>
        <v>20000</v>
      </c>
      <c r="AC41" s="43">
        <f t="shared" si="22"/>
        <v>20000</v>
      </c>
      <c r="AD41" s="43">
        <f t="shared" si="22"/>
        <v>20000</v>
      </c>
      <c r="AE41" s="43">
        <f t="shared" si="22"/>
        <v>20000</v>
      </c>
      <c r="AF41" s="43">
        <f t="shared" si="22"/>
        <v>20000</v>
      </c>
      <c r="AG41" s="43">
        <f t="shared" si="22"/>
        <v>20000</v>
      </c>
      <c r="AH41" s="43">
        <f t="shared" si="22"/>
        <v>20000</v>
      </c>
      <c r="AI41" s="43">
        <f t="shared" si="22"/>
        <v>20000</v>
      </c>
      <c r="AJ41" s="43">
        <f t="shared" si="22"/>
        <v>20000</v>
      </c>
      <c r="AK41" s="43">
        <f t="shared" si="22"/>
        <v>20000</v>
      </c>
      <c r="AL41" s="43">
        <f t="shared" si="22"/>
        <v>20000</v>
      </c>
      <c r="AM41" s="43">
        <f t="shared" si="22"/>
        <v>20000</v>
      </c>
      <c r="AN41" s="43">
        <f t="shared" si="22"/>
        <v>20000</v>
      </c>
      <c r="AO41" s="43">
        <f t="shared" si="22"/>
        <v>20000</v>
      </c>
      <c r="AP41" s="43">
        <f t="shared" si="22"/>
        <v>20000</v>
      </c>
      <c r="AQ41" s="43">
        <f t="shared" si="22"/>
        <v>20000</v>
      </c>
      <c r="AR41" s="43">
        <f t="shared" si="22"/>
        <v>20000</v>
      </c>
      <c r="AS41" s="43">
        <f t="shared" si="22"/>
        <v>20000</v>
      </c>
      <c r="AT41" s="43">
        <f t="shared" si="22"/>
        <v>20000</v>
      </c>
      <c r="AU41" s="43">
        <f t="shared" si="22"/>
        <v>20000</v>
      </c>
      <c r="AV41" s="43">
        <f t="shared" si="22"/>
        <v>20000</v>
      </c>
      <c r="AW41" s="43">
        <f t="shared" si="22"/>
        <v>20000</v>
      </c>
      <c r="AX41" s="43">
        <f t="shared" si="22"/>
        <v>20000</v>
      </c>
    </row>
    <row r="42" spans="1:54" s="24" customFormat="1" x14ac:dyDescent="0.3">
      <c r="B42" s="24" t="s">
        <v>112</v>
      </c>
      <c r="C42" s="26">
        <f>C15*C86</f>
        <v>0</v>
      </c>
      <c r="D42" s="26">
        <f>D15*D86</f>
        <v>0</v>
      </c>
      <c r="E42" s="26">
        <f t="shared" ref="E42:AX42" si="23">E15*E86</f>
        <v>0</v>
      </c>
      <c r="F42" s="26">
        <f t="shared" si="23"/>
        <v>0</v>
      </c>
      <c r="G42" s="26">
        <f t="shared" si="23"/>
        <v>0</v>
      </c>
      <c r="H42" s="26">
        <f t="shared" si="23"/>
        <v>0</v>
      </c>
      <c r="I42" s="26">
        <f t="shared" si="23"/>
        <v>0</v>
      </c>
      <c r="J42" s="26">
        <f t="shared" si="23"/>
        <v>0</v>
      </c>
      <c r="K42" s="26">
        <f t="shared" si="23"/>
        <v>0</v>
      </c>
      <c r="L42" s="26">
        <f t="shared" si="23"/>
        <v>0</v>
      </c>
      <c r="M42" s="26">
        <f t="shared" si="23"/>
        <v>0</v>
      </c>
      <c r="N42" s="26">
        <f t="shared" si="23"/>
        <v>0</v>
      </c>
      <c r="O42" s="28">
        <f>O15*O86</f>
        <v>43768.4736328125</v>
      </c>
      <c r="P42" s="28">
        <f t="shared" si="23"/>
        <v>44090.600683593751</v>
      </c>
      <c r="Q42" s="28">
        <f t="shared" si="23"/>
        <v>45471.255908203129</v>
      </c>
      <c r="R42" s="28">
        <f t="shared" si="23"/>
        <v>46488.884545898443</v>
      </c>
      <c r="S42" s="28">
        <f t="shared" si="23"/>
        <v>47175.907727050791</v>
      </c>
      <c r="T42" s="28">
        <f t="shared" si="23"/>
        <v>47701.12113647462</v>
      </c>
      <c r="U42" s="28">
        <f t="shared" si="23"/>
        <v>47666.420681762705</v>
      </c>
      <c r="V42" s="28">
        <f t="shared" si="23"/>
        <v>47584.564659118652</v>
      </c>
      <c r="W42" s="28">
        <f t="shared" si="23"/>
        <v>47413.673920440684</v>
      </c>
      <c r="X42" s="28">
        <f t="shared" si="23"/>
        <v>47180.050539779673</v>
      </c>
      <c r="Y42" s="28">
        <f t="shared" si="23"/>
        <v>46878.58723011017</v>
      </c>
      <c r="Z42" s="28">
        <f t="shared" si="23"/>
        <v>46557.41888494492</v>
      </c>
      <c r="AA42" s="28">
        <f t="shared" si="23"/>
        <v>57611.921807527542</v>
      </c>
      <c r="AB42" s="28">
        <f t="shared" si="23"/>
        <v>63782.964096236232</v>
      </c>
      <c r="AC42" s="28">
        <f t="shared" si="23"/>
        <v>69668.905451881888</v>
      </c>
      <c r="AD42" s="28">
        <f t="shared" si="23"/>
        <v>75115.566024059066</v>
      </c>
      <c r="AE42" s="28">
        <f t="shared" si="23"/>
        <v>80679.979487970471</v>
      </c>
      <c r="AF42" s="28">
        <f t="shared" si="23"/>
        <v>85815.504006014773</v>
      </c>
      <c r="AG42" s="28">
        <f t="shared" si="23"/>
        <v>91020.685496992621</v>
      </c>
      <c r="AH42" s="28">
        <f t="shared" si="23"/>
        <v>96311.694751503703</v>
      </c>
      <c r="AI42" s="28">
        <f t="shared" si="23"/>
        <v>101669.72137424815</v>
      </c>
      <c r="AJ42" s="28">
        <f t="shared" si="23"/>
        <v>107085.40181287593</v>
      </c>
      <c r="AK42" s="28">
        <f t="shared" si="23"/>
        <v>112560.73659356205</v>
      </c>
      <c r="AL42" s="28">
        <f t="shared" si="23"/>
        <v>118100.08795321899</v>
      </c>
      <c r="AM42" s="28">
        <f t="shared" si="23"/>
        <v>148714.6560233905</v>
      </c>
      <c r="AN42" s="28">
        <f t="shared" si="23"/>
        <v>165617.22823830476</v>
      </c>
      <c r="AO42" s="28">
        <f t="shared" si="23"/>
        <v>181404.44213084766</v>
      </c>
      <c r="AP42" s="28">
        <f t="shared" si="23"/>
        <v>195883.1851845762</v>
      </c>
      <c r="AQ42" s="28">
        <f t="shared" si="23"/>
        <v>210522.81365771193</v>
      </c>
      <c r="AR42" s="28">
        <f t="shared" si="23"/>
        <v>223856.66817114406</v>
      </c>
      <c r="AS42" s="28">
        <f t="shared" si="23"/>
        <v>237299.11591442802</v>
      </c>
      <c r="AT42" s="28">
        <f t="shared" si="23"/>
        <v>250815.96704278604</v>
      </c>
      <c r="AU42" s="28">
        <f t="shared" si="23"/>
        <v>264432.36022860697</v>
      </c>
      <c r="AV42" s="28">
        <f t="shared" si="23"/>
        <v>278122.31988569652</v>
      </c>
      <c r="AW42" s="28">
        <f t="shared" si="23"/>
        <v>291885.42755715182</v>
      </c>
      <c r="AX42" s="28">
        <f t="shared" si="23"/>
        <v>305732.61747142416</v>
      </c>
    </row>
    <row r="43" spans="1:54" s="1" customFormat="1" x14ac:dyDescent="0.3">
      <c r="B43" s="1" t="s">
        <v>96</v>
      </c>
      <c r="C43" s="30">
        <f>SUM(C38:C42)</f>
        <v>16700.666666666668</v>
      </c>
      <c r="D43" s="30">
        <f t="shared" ref="D43:AX43" si="24">SUM(D38:D42)</f>
        <v>24592.666666666668</v>
      </c>
      <c r="E43" s="30">
        <f t="shared" si="24"/>
        <v>6700.666666666667</v>
      </c>
      <c r="F43" s="30">
        <f t="shared" si="24"/>
        <v>6700.666666666667</v>
      </c>
      <c r="G43" s="30">
        <f t="shared" si="24"/>
        <v>6700.666666666667</v>
      </c>
      <c r="H43" s="30">
        <f t="shared" si="24"/>
        <v>6700.666666666667</v>
      </c>
      <c r="I43" s="30">
        <f t="shared" si="24"/>
        <v>6700.666666666667</v>
      </c>
      <c r="J43" s="30">
        <f t="shared" si="24"/>
        <v>6700.666666666667</v>
      </c>
      <c r="K43" s="30">
        <f t="shared" si="24"/>
        <v>6700.666666666667</v>
      </c>
      <c r="L43" s="30">
        <f t="shared" si="24"/>
        <v>6700.666666666667</v>
      </c>
      <c r="M43" s="30">
        <f t="shared" si="24"/>
        <v>6700.666666666667</v>
      </c>
      <c r="N43" s="30">
        <f t="shared" si="24"/>
        <v>6700.666666666667</v>
      </c>
      <c r="O43" s="30">
        <f t="shared" si="24"/>
        <v>93768.4736328125</v>
      </c>
      <c r="P43" s="30">
        <f t="shared" si="24"/>
        <v>94090.600683593744</v>
      </c>
      <c r="Q43" s="30">
        <f t="shared" si="24"/>
        <v>95471.255908203137</v>
      </c>
      <c r="R43" s="30">
        <f t="shared" si="24"/>
        <v>96488.884545898443</v>
      </c>
      <c r="S43" s="30">
        <f t="shared" si="24"/>
        <v>97175.907727050799</v>
      </c>
      <c r="T43" s="30">
        <f t="shared" si="24"/>
        <v>97701.121136474627</v>
      </c>
      <c r="U43" s="30">
        <f t="shared" si="24"/>
        <v>97666.420681762713</v>
      </c>
      <c r="V43" s="30">
        <f t="shared" si="24"/>
        <v>97584.564659118652</v>
      </c>
      <c r="W43" s="30">
        <f t="shared" si="24"/>
        <v>97413.673920440691</v>
      </c>
      <c r="X43" s="30">
        <f t="shared" si="24"/>
        <v>97180.050539779681</v>
      </c>
      <c r="Y43" s="30">
        <f t="shared" si="24"/>
        <v>96878.587230110163</v>
      </c>
      <c r="Z43" s="30">
        <f t="shared" si="24"/>
        <v>96557.418884944927</v>
      </c>
      <c r="AA43" s="30">
        <f t="shared" si="24"/>
        <v>157611.92180752754</v>
      </c>
      <c r="AB43" s="30">
        <f t="shared" si="24"/>
        <v>163782.96409623622</v>
      </c>
      <c r="AC43" s="30">
        <f t="shared" si="24"/>
        <v>169668.90545188187</v>
      </c>
      <c r="AD43" s="30">
        <f t="shared" si="24"/>
        <v>175115.56602405908</v>
      </c>
      <c r="AE43" s="30">
        <f t="shared" si="24"/>
        <v>180679.97948797047</v>
      </c>
      <c r="AF43" s="30">
        <f t="shared" si="24"/>
        <v>185815.50400601479</v>
      </c>
      <c r="AG43" s="30">
        <f t="shared" si="24"/>
        <v>191020.68549699261</v>
      </c>
      <c r="AH43" s="30">
        <f t="shared" si="24"/>
        <v>196311.6947515037</v>
      </c>
      <c r="AI43" s="30">
        <f t="shared" si="24"/>
        <v>201669.72137424815</v>
      </c>
      <c r="AJ43" s="30">
        <f t="shared" si="24"/>
        <v>207085.40181287593</v>
      </c>
      <c r="AK43" s="30">
        <f t="shared" si="24"/>
        <v>212560.73659356206</v>
      </c>
      <c r="AL43" s="30">
        <f t="shared" si="24"/>
        <v>218100.08795321899</v>
      </c>
      <c r="AM43" s="30">
        <f t="shared" si="24"/>
        <v>323714.65602339047</v>
      </c>
      <c r="AN43" s="30">
        <f t="shared" si="24"/>
        <v>340617.22823830473</v>
      </c>
      <c r="AO43" s="30">
        <f t="shared" si="24"/>
        <v>356404.44213084766</v>
      </c>
      <c r="AP43" s="30">
        <f t="shared" si="24"/>
        <v>370883.1851845762</v>
      </c>
      <c r="AQ43" s="30">
        <f t="shared" si="24"/>
        <v>385522.81365771196</v>
      </c>
      <c r="AR43" s="30">
        <f t="shared" si="24"/>
        <v>398856.66817114409</v>
      </c>
      <c r="AS43" s="30">
        <f t="shared" si="24"/>
        <v>412299.11591442802</v>
      </c>
      <c r="AT43" s="30">
        <f t="shared" si="24"/>
        <v>425815.96704278607</v>
      </c>
      <c r="AU43" s="30">
        <f t="shared" si="24"/>
        <v>439432.36022860697</v>
      </c>
      <c r="AV43" s="30">
        <f t="shared" si="24"/>
        <v>453122.31988569652</v>
      </c>
      <c r="AW43" s="30">
        <f t="shared" si="24"/>
        <v>466885.42755715182</v>
      </c>
      <c r="AX43" s="30">
        <f t="shared" si="24"/>
        <v>480732.61747142416</v>
      </c>
      <c r="AY43" s="1" t="s">
        <v>116</v>
      </c>
    </row>
    <row r="44" spans="1:54" s="1" customFormat="1" x14ac:dyDescent="0.3"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</row>
    <row r="45" spans="1:54" s="1" customFormat="1" x14ac:dyDescent="0.3">
      <c r="B45" s="24" t="s">
        <v>127</v>
      </c>
      <c r="C45" s="4">
        <v>675</v>
      </c>
      <c r="D45" s="4">
        <v>0</v>
      </c>
      <c r="E45" s="4">
        <v>0</v>
      </c>
      <c r="F45" s="4">
        <v>0</v>
      </c>
      <c r="G45" s="4">
        <v>5905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548</v>
      </c>
      <c r="P45" s="4">
        <v>548</v>
      </c>
      <c r="Q45" s="4">
        <v>548</v>
      </c>
      <c r="R45" s="4">
        <v>548</v>
      </c>
      <c r="S45" s="4">
        <v>548</v>
      </c>
      <c r="T45" s="4">
        <v>548</v>
      </c>
      <c r="U45" s="4">
        <v>548</v>
      </c>
      <c r="V45" s="4">
        <v>548</v>
      </c>
      <c r="W45" s="4">
        <v>548</v>
      </c>
      <c r="X45" s="4">
        <v>548</v>
      </c>
      <c r="Y45" s="4">
        <v>548</v>
      </c>
      <c r="Z45" s="4">
        <v>548</v>
      </c>
      <c r="AA45" s="4">
        <v>548</v>
      </c>
      <c r="AB45" s="4">
        <v>548</v>
      </c>
      <c r="AC45" s="4">
        <v>548</v>
      </c>
      <c r="AD45" s="4">
        <v>548</v>
      </c>
      <c r="AE45" s="4">
        <v>548</v>
      </c>
      <c r="AF45" s="4">
        <v>548</v>
      </c>
      <c r="AG45" s="4">
        <v>548</v>
      </c>
      <c r="AH45" s="4">
        <v>548</v>
      </c>
      <c r="AI45" s="4">
        <v>548</v>
      </c>
      <c r="AJ45" s="4">
        <v>548</v>
      </c>
      <c r="AK45" s="4">
        <v>548</v>
      </c>
      <c r="AL45" s="4">
        <v>548</v>
      </c>
      <c r="AM45" s="4">
        <v>548</v>
      </c>
      <c r="AN45" s="4">
        <v>548</v>
      </c>
      <c r="AO45" s="4">
        <v>548</v>
      </c>
      <c r="AP45" s="4">
        <v>548</v>
      </c>
      <c r="AQ45" s="4">
        <v>548</v>
      </c>
      <c r="AR45" s="4">
        <v>548</v>
      </c>
      <c r="AS45" s="4">
        <v>548</v>
      </c>
      <c r="AT45" s="4">
        <v>548</v>
      </c>
      <c r="AU45" s="4">
        <v>548</v>
      </c>
      <c r="AV45" s="4">
        <v>548</v>
      </c>
      <c r="AW45" s="4">
        <v>548</v>
      </c>
      <c r="AX45" s="4">
        <v>548</v>
      </c>
    </row>
    <row r="46" spans="1:54" s="1" customFormat="1" x14ac:dyDescent="0.3">
      <c r="B46" s="24" t="s">
        <v>122</v>
      </c>
      <c r="C46" s="4">
        <v>1100</v>
      </c>
      <c r="D46" s="4">
        <v>1100</v>
      </c>
      <c r="E46" s="4">
        <v>1100</v>
      </c>
      <c r="F46" s="4">
        <v>1100</v>
      </c>
      <c r="G46" s="4">
        <v>1100</v>
      </c>
      <c r="H46" s="4">
        <v>1100</v>
      </c>
      <c r="I46" s="4">
        <v>1100</v>
      </c>
      <c r="J46" s="4">
        <v>1100</v>
      </c>
      <c r="K46" s="4">
        <v>1100</v>
      </c>
      <c r="L46" s="4">
        <v>1100</v>
      </c>
      <c r="M46" s="4">
        <v>1100</v>
      </c>
      <c r="N46" s="4">
        <v>1100</v>
      </c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</row>
    <row r="47" spans="1:54" s="1" customFormat="1" x14ac:dyDescent="0.3">
      <c r="B47" s="24" t="s">
        <v>123</v>
      </c>
      <c r="C47" s="4">
        <v>4000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</row>
    <row r="48" spans="1:54" s="1" customFormat="1" x14ac:dyDescent="0.3">
      <c r="B48" s="24" t="s">
        <v>124</v>
      </c>
      <c r="C48" s="4">
        <v>0</v>
      </c>
      <c r="D48" s="4">
        <v>1800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</row>
    <row r="49" spans="1:54" s="1" customFormat="1" x14ac:dyDescent="0.3">
      <c r="B49" s="24" t="s">
        <v>125</v>
      </c>
      <c r="C49" s="4">
        <f>'Acquisition Model'!B3</f>
        <v>840</v>
      </c>
      <c r="D49" s="4">
        <f>'Acquisition Model'!C3</f>
        <v>560</v>
      </c>
      <c r="E49" s="4">
        <f>'Acquisition Model'!D3</f>
        <v>560</v>
      </c>
      <c r="F49" s="4">
        <f>'Acquisition Model'!E3</f>
        <v>560</v>
      </c>
      <c r="G49" s="4">
        <f>'Acquisition Model'!F3</f>
        <v>560</v>
      </c>
      <c r="H49" s="4">
        <f>'Acquisition Model'!G3</f>
        <v>420</v>
      </c>
      <c r="I49" s="4">
        <f>'Acquisition Model'!H3</f>
        <v>0</v>
      </c>
      <c r="J49" s="4">
        <f>'Acquisition Model'!I3</f>
        <v>0</v>
      </c>
      <c r="K49" s="4">
        <f>'Acquisition Model'!J3</f>
        <v>0</v>
      </c>
      <c r="L49" s="4">
        <f>'Acquisition Model'!K3</f>
        <v>0</v>
      </c>
      <c r="M49" s="4">
        <f>'Acquisition Model'!L3</f>
        <v>0</v>
      </c>
      <c r="N49" s="4">
        <f>'Acquisition Model'!M3</f>
        <v>0</v>
      </c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</row>
    <row r="50" spans="1:54" s="1" customFormat="1" x14ac:dyDescent="0.3">
      <c r="B50" s="1" t="s">
        <v>126</v>
      </c>
      <c r="C50" s="30">
        <f>SUM(C45:C49)</f>
        <v>6615</v>
      </c>
      <c r="D50" s="30">
        <f t="shared" ref="D50:AX50" si="25">SUM(D45:D49)</f>
        <v>3460</v>
      </c>
      <c r="E50" s="30">
        <f t="shared" si="25"/>
        <v>1660</v>
      </c>
      <c r="F50" s="30">
        <f t="shared" si="25"/>
        <v>1660</v>
      </c>
      <c r="G50" s="30">
        <f t="shared" si="25"/>
        <v>7565</v>
      </c>
      <c r="H50" s="30">
        <f t="shared" si="25"/>
        <v>1520</v>
      </c>
      <c r="I50" s="30">
        <f t="shared" si="25"/>
        <v>1100</v>
      </c>
      <c r="J50" s="30">
        <f t="shared" si="25"/>
        <v>1100</v>
      </c>
      <c r="K50" s="30">
        <f t="shared" si="25"/>
        <v>1100</v>
      </c>
      <c r="L50" s="30">
        <f t="shared" si="25"/>
        <v>1100</v>
      </c>
      <c r="M50" s="30">
        <f t="shared" si="25"/>
        <v>1100</v>
      </c>
      <c r="N50" s="30">
        <f t="shared" si="25"/>
        <v>1100</v>
      </c>
      <c r="O50" s="30">
        <f t="shared" si="25"/>
        <v>548</v>
      </c>
      <c r="P50" s="30">
        <f t="shared" si="25"/>
        <v>548</v>
      </c>
      <c r="Q50" s="30">
        <f t="shared" si="25"/>
        <v>548</v>
      </c>
      <c r="R50" s="30">
        <f t="shared" si="25"/>
        <v>548</v>
      </c>
      <c r="S50" s="30">
        <f t="shared" si="25"/>
        <v>548</v>
      </c>
      <c r="T50" s="30">
        <f t="shared" si="25"/>
        <v>548</v>
      </c>
      <c r="U50" s="30">
        <f t="shared" si="25"/>
        <v>548</v>
      </c>
      <c r="V50" s="30">
        <f t="shared" si="25"/>
        <v>548</v>
      </c>
      <c r="W50" s="30">
        <f t="shared" si="25"/>
        <v>548</v>
      </c>
      <c r="X50" s="30">
        <f t="shared" si="25"/>
        <v>548</v>
      </c>
      <c r="Y50" s="30">
        <f t="shared" si="25"/>
        <v>548</v>
      </c>
      <c r="Z50" s="30">
        <f t="shared" si="25"/>
        <v>548</v>
      </c>
      <c r="AA50" s="30">
        <f t="shared" si="25"/>
        <v>548</v>
      </c>
      <c r="AB50" s="30">
        <f t="shared" si="25"/>
        <v>548</v>
      </c>
      <c r="AC50" s="30">
        <f t="shared" si="25"/>
        <v>548</v>
      </c>
      <c r="AD50" s="30">
        <f t="shared" si="25"/>
        <v>548</v>
      </c>
      <c r="AE50" s="30">
        <f t="shared" si="25"/>
        <v>548</v>
      </c>
      <c r="AF50" s="30">
        <f t="shared" si="25"/>
        <v>548</v>
      </c>
      <c r="AG50" s="30">
        <f t="shared" si="25"/>
        <v>548</v>
      </c>
      <c r="AH50" s="30">
        <f t="shared" si="25"/>
        <v>548</v>
      </c>
      <c r="AI50" s="30">
        <f t="shared" si="25"/>
        <v>548</v>
      </c>
      <c r="AJ50" s="30">
        <f t="shared" si="25"/>
        <v>548</v>
      </c>
      <c r="AK50" s="30">
        <f>SUM(AK45:AK49)</f>
        <v>548</v>
      </c>
      <c r="AL50" s="30">
        <f t="shared" si="25"/>
        <v>548</v>
      </c>
      <c r="AM50" s="30">
        <f t="shared" si="25"/>
        <v>548</v>
      </c>
      <c r="AN50" s="30">
        <f t="shared" si="25"/>
        <v>548</v>
      </c>
      <c r="AO50" s="30">
        <f t="shared" si="25"/>
        <v>548</v>
      </c>
      <c r="AP50" s="30">
        <f t="shared" si="25"/>
        <v>548</v>
      </c>
      <c r="AQ50" s="30">
        <f t="shared" si="25"/>
        <v>548</v>
      </c>
      <c r="AR50" s="30">
        <f t="shared" si="25"/>
        <v>548</v>
      </c>
      <c r="AS50" s="30">
        <f t="shared" si="25"/>
        <v>548</v>
      </c>
      <c r="AT50" s="30">
        <f t="shared" si="25"/>
        <v>548</v>
      </c>
      <c r="AU50" s="30">
        <f t="shared" si="25"/>
        <v>548</v>
      </c>
      <c r="AV50" s="30">
        <f t="shared" si="25"/>
        <v>548</v>
      </c>
      <c r="AW50" s="30">
        <f t="shared" si="25"/>
        <v>548</v>
      </c>
      <c r="AX50" s="30">
        <f t="shared" si="25"/>
        <v>548</v>
      </c>
    </row>
    <row r="51" spans="1:54" s="24" customFormat="1" x14ac:dyDescent="0.3">
      <c r="B51" s="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/>
      <c r="AZ51"/>
      <c r="BA51"/>
      <c r="BB51"/>
    </row>
    <row r="52" spans="1:54" s="1" customFormat="1" x14ac:dyDescent="0.3">
      <c r="B52" s="1" t="s">
        <v>95</v>
      </c>
      <c r="C52" s="30">
        <f>C35+C50+C43</f>
        <v>30315.666666666668</v>
      </c>
      <c r="D52" s="30">
        <f t="shared" ref="D52:N52" si="26">D35+D50+D43</f>
        <v>35052.666666666672</v>
      </c>
      <c r="E52" s="30">
        <f t="shared" si="26"/>
        <v>15360.666666666668</v>
      </c>
      <c r="F52" s="30">
        <f t="shared" si="26"/>
        <v>15360.666666666668</v>
      </c>
      <c r="G52" s="30">
        <f t="shared" si="26"/>
        <v>21265.666666666668</v>
      </c>
      <c r="H52" s="30">
        <f t="shared" si="26"/>
        <v>15220.666666666668</v>
      </c>
      <c r="I52" s="30">
        <f t="shared" si="26"/>
        <v>14800.666666666668</v>
      </c>
      <c r="J52" s="30">
        <f t="shared" si="26"/>
        <v>14800.666666666668</v>
      </c>
      <c r="K52" s="30">
        <f t="shared" si="26"/>
        <v>14800.666666666668</v>
      </c>
      <c r="L52" s="30">
        <f t="shared" si="26"/>
        <v>14800.666666666668</v>
      </c>
      <c r="M52" s="30">
        <f t="shared" si="26"/>
        <v>14800.666666666668</v>
      </c>
      <c r="N52" s="30">
        <f t="shared" si="26"/>
        <v>14800.666666666668</v>
      </c>
      <c r="O52" s="30">
        <f t="shared" ref="O52:AX52" si="27">O35+O43</f>
        <v>100383.05696614583</v>
      </c>
      <c r="P52" s="30">
        <f t="shared" si="27"/>
        <v>100705.18401692707</v>
      </c>
      <c r="Q52" s="30">
        <f t="shared" si="27"/>
        <v>102085.83924153647</v>
      </c>
      <c r="R52" s="30">
        <f t="shared" si="27"/>
        <v>103103.46787923177</v>
      </c>
      <c r="S52" s="30">
        <f t="shared" si="27"/>
        <v>103790.49106038413</v>
      </c>
      <c r="T52" s="30">
        <f t="shared" si="27"/>
        <v>104315.70446980796</v>
      </c>
      <c r="U52" s="30">
        <f t="shared" si="27"/>
        <v>104281.00401509604</v>
      </c>
      <c r="V52" s="30">
        <f t="shared" si="27"/>
        <v>104199.14799245198</v>
      </c>
      <c r="W52" s="30">
        <f t="shared" si="27"/>
        <v>104028.25725377402</v>
      </c>
      <c r="X52" s="30">
        <f t="shared" si="27"/>
        <v>103794.63387311301</v>
      </c>
      <c r="Y52" s="30">
        <f t="shared" si="27"/>
        <v>103493.17056344349</v>
      </c>
      <c r="Z52" s="30">
        <f t="shared" si="27"/>
        <v>103172.00221827826</v>
      </c>
      <c r="AA52" s="30">
        <f t="shared" si="27"/>
        <v>166518.17180752754</v>
      </c>
      <c r="AB52" s="30">
        <f t="shared" si="27"/>
        <v>172689.21409623622</v>
      </c>
      <c r="AC52" s="30">
        <f t="shared" si="27"/>
        <v>178575.15545188187</v>
      </c>
      <c r="AD52" s="30">
        <f t="shared" si="27"/>
        <v>184021.81602405908</v>
      </c>
      <c r="AE52" s="30">
        <f t="shared" si="27"/>
        <v>189586.22948797047</v>
      </c>
      <c r="AF52" s="30">
        <f t="shared" si="27"/>
        <v>194721.75400601479</v>
      </c>
      <c r="AG52" s="30">
        <f t="shared" si="27"/>
        <v>199926.93549699261</v>
      </c>
      <c r="AH52" s="30">
        <f t="shared" si="27"/>
        <v>205217.9447515037</v>
      </c>
      <c r="AI52" s="30">
        <f t="shared" si="27"/>
        <v>210575.97137424815</v>
      </c>
      <c r="AJ52" s="30">
        <f t="shared" si="27"/>
        <v>215991.65181287593</v>
      </c>
      <c r="AK52" s="30">
        <f>AK35+AK43</f>
        <v>221466.98659356206</v>
      </c>
      <c r="AL52" s="30">
        <f t="shared" si="27"/>
        <v>227006.33795321899</v>
      </c>
      <c r="AM52" s="30">
        <f t="shared" si="27"/>
        <v>337985.48935672379</v>
      </c>
      <c r="AN52" s="30">
        <f t="shared" si="27"/>
        <v>354888.06157163804</v>
      </c>
      <c r="AO52" s="30">
        <f t="shared" si="27"/>
        <v>370675.27546418097</v>
      </c>
      <c r="AP52" s="30">
        <f t="shared" si="27"/>
        <v>385154.01851790951</v>
      </c>
      <c r="AQ52" s="30">
        <f t="shared" si="27"/>
        <v>399793.64699104527</v>
      </c>
      <c r="AR52" s="30">
        <f t="shared" si="27"/>
        <v>413127.5015044774</v>
      </c>
      <c r="AS52" s="30">
        <f t="shared" si="27"/>
        <v>426569.94924776134</v>
      </c>
      <c r="AT52" s="30">
        <f t="shared" si="27"/>
        <v>440086.80037611938</v>
      </c>
      <c r="AU52" s="30">
        <f t="shared" si="27"/>
        <v>453703.19356194028</v>
      </c>
      <c r="AV52" s="30">
        <f t="shared" si="27"/>
        <v>467393.15321902983</v>
      </c>
      <c r="AW52" s="30">
        <f t="shared" si="27"/>
        <v>481156.26089048514</v>
      </c>
      <c r="AX52" s="30">
        <f t="shared" si="27"/>
        <v>495003.45080475748</v>
      </c>
      <c r="AY52" s="30">
        <f>SUM(C52:N52)</f>
        <v>221379.99999999997</v>
      </c>
    </row>
    <row r="53" spans="1:54" s="24" customFormat="1" x14ac:dyDescent="0.3">
      <c r="B53" s="1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</row>
    <row r="54" spans="1:54" s="24" customFormat="1" x14ac:dyDescent="0.3">
      <c r="B54" s="1" t="s">
        <v>134</v>
      </c>
      <c r="C54" s="29">
        <f>C23-C52</f>
        <v>-30116.531531531531</v>
      </c>
      <c r="D54" s="29">
        <f t="shared" ref="D54:E54" si="28">D23-D52</f>
        <v>-33127.801801801805</v>
      </c>
      <c r="E54" s="29">
        <f t="shared" si="28"/>
        <v>-13331.693693693695</v>
      </c>
      <c r="F54" s="29">
        <f t="shared" ref="F54:AX54" si="29">F23-F52</f>
        <v>-12337.500643500645</v>
      </c>
      <c r="G54" s="29">
        <f t="shared" si="29"/>
        <v>-17206.191763191768</v>
      </c>
      <c r="H54" s="29">
        <f t="shared" si="29"/>
        <v>-9923.8018018018047</v>
      </c>
      <c r="I54" s="29">
        <f t="shared" si="29"/>
        <v>5680.3449163449186</v>
      </c>
      <c r="J54" s="29">
        <f t="shared" si="29"/>
        <v>9536.9665379665385</v>
      </c>
      <c r="K54" s="29">
        <f t="shared" si="29"/>
        <v>13456.223294723295</v>
      </c>
      <c r="L54" s="29">
        <f t="shared" si="29"/>
        <v>17293.081402831402</v>
      </c>
      <c r="M54" s="29">
        <f t="shared" si="29"/>
        <v>21224.652348777348</v>
      </c>
      <c r="N54" s="29">
        <f t="shared" si="29"/>
        <v>24962.920929858428</v>
      </c>
      <c r="O54" s="29">
        <f t="shared" si="29"/>
        <v>116469.83512369792</v>
      </c>
      <c r="P54" s="29">
        <f t="shared" si="29"/>
        <v>117743.7011881511</v>
      </c>
      <c r="Q54" s="29">
        <f t="shared" si="29"/>
        <v>123203.5650309245</v>
      </c>
      <c r="R54" s="29">
        <f t="shared" si="29"/>
        <v>127227.82373453771</v>
      </c>
      <c r="S54" s="29">
        <f t="shared" si="29"/>
        <v>129944.68813273108</v>
      </c>
      <c r="T54" s="29">
        <f t="shared" si="29"/>
        <v>132021.66843363439</v>
      </c>
      <c r="U54" s="29">
        <f t="shared" si="29"/>
        <v>131884.44390818273</v>
      </c>
      <c r="V54" s="29">
        <f t="shared" si="29"/>
        <v>131560.74054590863</v>
      </c>
      <c r="W54" s="29">
        <f t="shared" si="29"/>
        <v>130884.94535204566</v>
      </c>
      <c r="X54" s="29">
        <f t="shared" si="29"/>
        <v>129961.07107397712</v>
      </c>
      <c r="Y54" s="29">
        <f t="shared" si="29"/>
        <v>128768.92071301148</v>
      </c>
      <c r="Z54" s="29">
        <f t="shared" si="29"/>
        <v>127498.8458934943</v>
      </c>
      <c r="AA54" s="29">
        <f t="shared" si="29"/>
        <v>118922.71351158619</v>
      </c>
      <c r="AB54" s="29">
        <f t="shared" si="29"/>
        <v>143326.38074420689</v>
      </c>
      <c r="AC54" s="29">
        <f t="shared" si="29"/>
        <v>166602.60337789654</v>
      </c>
      <c r="AD54" s="29">
        <f t="shared" si="29"/>
        <v>188141.67018605175</v>
      </c>
      <c r="AE54" s="29">
        <f t="shared" si="29"/>
        <v>210146.39615697414</v>
      </c>
      <c r="AF54" s="29">
        <f t="shared" si="29"/>
        <v>230455.06129651295</v>
      </c>
      <c r="AG54" s="29">
        <f>AG23-AG52</f>
        <v>251039.18810174364</v>
      </c>
      <c r="AH54" s="29">
        <f t="shared" si="29"/>
        <v>271962.72469912813</v>
      </c>
      <c r="AI54" s="29">
        <f t="shared" si="29"/>
        <v>293151.28452543588</v>
      </c>
      <c r="AJ54" s="29">
        <f t="shared" si="29"/>
        <v>314567.83898728195</v>
      </c>
      <c r="AK54" s="29">
        <f t="shared" si="29"/>
        <v>336220.29925635888</v>
      </c>
      <c r="AL54" s="29">
        <f t="shared" si="29"/>
        <v>358125.91599682043</v>
      </c>
      <c r="AM54" s="29">
        <f t="shared" si="29"/>
        <v>398828.03366825619</v>
      </c>
      <c r="AN54" s="29">
        <f t="shared" si="29"/>
        <v>465670.02379087132</v>
      </c>
      <c r="AO54" s="29">
        <f t="shared" si="29"/>
        <v>528101.27872956393</v>
      </c>
      <c r="AP54" s="29">
        <f t="shared" si="29"/>
        <v>585358.12626021728</v>
      </c>
      <c r="AQ54" s="29">
        <f t="shared" si="29"/>
        <v>643251.20249489043</v>
      </c>
      <c r="AR54" s="29">
        <f t="shared" si="29"/>
        <v>695980.53625255427</v>
      </c>
      <c r="AS54" s="29">
        <f t="shared" si="29"/>
        <v>749139.3068737227</v>
      </c>
      <c r="AT54" s="29">
        <f t="shared" si="29"/>
        <v>802592.30906313867</v>
      </c>
      <c r="AU54" s="29">
        <f t="shared" si="29"/>
        <v>856438.95484343008</v>
      </c>
      <c r="AV54" s="29">
        <f t="shared" si="29"/>
        <v>910576.52257828461</v>
      </c>
      <c r="AW54" s="29">
        <f t="shared" si="29"/>
        <v>965003.35746085795</v>
      </c>
      <c r="AX54" s="29">
        <f t="shared" si="29"/>
        <v>1019762.6993945711</v>
      </c>
      <c r="AY54" s="7"/>
      <c r="AZ54"/>
      <c r="BA54"/>
      <c r="BB54"/>
    </row>
    <row r="55" spans="1:54" s="24" customFormat="1" x14ac:dyDescent="0.3">
      <c r="B55" s="1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</row>
    <row r="56" spans="1:54" s="24" customFormat="1" x14ac:dyDescent="0.3">
      <c r="B56" s="24" t="s">
        <v>94</v>
      </c>
      <c r="C56" s="20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 s="20">
        <v>5000000</v>
      </c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</row>
    <row r="57" spans="1:54" s="24" customFormat="1" x14ac:dyDescent="0.3">
      <c r="B57" s="24" t="s">
        <v>135</v>
      </c>
      <c r="C57" s="39">
        <f>C56+C54</f>
        <v>-30116.531531531531</v>
      </c>
      <c r="D57" s="39">
        <f>C57+D54+D56</f>
        <v>-63244.333333333336</v>
      </c>
      <c r="E57" s="39">
        <f>D57+E54+E56</f>
        <v>-76576.027027027027</v>
      </c>
      <c r="F57" s="39">
        <f t="shared" ref="F57:AX57" si="30">E57+F54+F56</f>
        <v>-88913.527670527677</v>
      </c>
      <c r="G57" s="39">
        <f t="shared" si="30"/>
        <v>-106119.71943371944</v>
      </c>
      <c r="H57" s="39">
        <f t="shared" si="30"/>
        <v>-116043.52123552124</v>
      </c>
      <c r="I57" s="39">
        <f t="shared" si="30"/>
        <v>-110363.17631917633</v>
      </c>
      <c r="J57" s="39">
        <f t="shared" si="30"/>
        <v>-100826.20978120979</v>
      </c>
      <c r="K57" s="39">
        <f t="shared" si="30"/>
        <v>-87369.986486486494</v>
      </c>
      <c r="L57" s="39">
        <f t="shared" si="30"/>
        <v>-70076.905083655089</v>
      </c>
      <c r="M57" s="39">
        <f t="shared" si="30"/>
        <v>-48852.252734877737</v>
      </c>
      <c r="N57" s="39">
        <f>M57+N54+N56</f>
        <v>-23889.331805019308</v>
      </c>
      <c r="O57" s="39">
        <f t="shared" si="30"/>
        <v>92580.503318678617</v>
      </c>
      <c r="P57" s="39">
        <f t="shared" si="30"/>
        <v>210324.20450682973</v>
      </c>
      <c r="Q57" s="39">
        <f t="shared" si="30"/>
        <v>333527.76953775424</v>
      </c>
      <c r="R57" s="39">
        <f t="shared" si="30"/>
        <v>5460755.5932722921</v>
      </c>
      <c r="S57" s="39">
        <f t="shared" si="30"/>
        <v>5590700.2814050233</v>
      </c>
      <c r="T57" s="39">
        <f t="shared" si="30"/>
        <v>5722721.9498386579</v>
      </c>
      <c r="U57" s="39">
        <f t="shared" si="30"/>
        <v>5854606.3937468408</v>
      </c>
      <c r="V57" s="39">
        <f t="shared" si="30"/>
        <v>5986167.1342927497</v>
      </c>
      <c r="W57" s="39">
        <f t="shared" si="30"/>
        <v>6117052.0796447955</v>
      </c>
      <c r="X57" s="39">
        <f t="shared" si="30"/>
        <v>6247013.1507187728</v>
      </c>
      <c r="Y57" s="39">
        <f t="shared" si="30"/>
        <v>6375782.071431784</v>
      </c>
      <c r="Z57" s="39">
        <f t="shared" si="30"/>
        <v>6503280.9173252778</v>
      </c>
      <c r="AA57" s="39">
        <f t="shared" si="30"/>
        <v>6622203.630836864</v>
      </c>
      <c r="AB57" s="39">
        <f t="shared" si="30"/>
        <v>6765530.0115810707</v>
      </c>
      <c r="AC57" s="39">
        <f t="shared" si="30"/>
        <v>6932132.6149589671</v>
      </c>
      <c r="AD57" s="39">
        <f t="shared" si="30"/>
        <v>7120274.2851450192</v>
      </c>
      <c r="AE57" s="39">
        <f t="shared" si="30"/>
        <v>7330420.6813019933</v>
      </c>
      <c r="AF57" s="39">
        <f t="shared" si="30"/>
        <v>7560875.7425985066</v>
      </c>
      <c r="AG57" s="39">
        <f t="shared" si="30"/>
        <v>7811914.93070025</v>
      </c>
      <c r="AH57" s="39">
        <f t="shared" si="30"/>
        <v>8083877.6553993784</v>
      </c>
      <c r="AI57" s="39">
        <f t="shared" si="30"/>
        <v>8377028.9399248138</v>
      </c>
      <c r="AJ57" s="39">
        <f t="shared" si="30"/>
        <v>8691596.7789120954</v>
      </c>
      <c r="AK57" s="39">
        <f t="shared" si="30"/>
        <v>9027817.0781684536</v>
      </c>
      <c r="AL57" s="39">
        <f t="shared" si="30"/>
        <v>9385942.9941652734</v>
      </c>
      <c r="AM57" s="39">
        <f t="shared" si="30"/>
        <v>9784771.0278335288</v>
      </c>
      <c r="AN57" s="39">
        <f t="shared" si="30"/>
        <v>10250441.051624401</v>
      </c>
      <c r="AO57" s="39">
        <f t="shared" si="30"/>
        <v>10778542.330353964</v>
      </c>
      <c r="AP57" s="39">
        <f t="shared" si="30"/>
        <v>11363900.456614181</v>
      </c>
      <c r="AQ57" s="39">
        <f t="shared" si="30"/>
        <v>12007151.659109071</v>
      </c>
      <c r="AR57" s="39">
        <f t="shared" si="30"/>
        <v>12703132.195361625</v>
      </c>
      <c r="AS57" s="39">
        <f t="shared" si="30"/>
        <v>13452271.502235347</v>
      </c>
      <c r="AT57" s="39">
        <f t="shared" si="30"/>
        <v>14254863.811298486</v>
      </c>
      <c r="AU57" s="39">
        <f t="shared" si="30"/>
        <v>15111302.766141916</v>
      </c>
      <c r="AV57" s="39">
        <f t="shared" si="30"/>
        <v>16021879.2887202</v>
      </c>
      <c r="AW57" s="39">
        <f t="shared" si="30"/>
        <v>16986882.646181058</v>
      </c>
      <c r="AX57" s="39">
        <f t="shared" si="30"/>
        <v>18006645.345575631</v>
      </c>
      <c r="AY57" s="7"/>
      <c r="AZ57"/>
      <c r="BA57"/>
      <c r="BB57"/>
    </row>
    <row r="58" spans="1:54" s="24" customFormat="1" x14ac:dyDescent="0.3"/>
    <row r="59" spans="1:54" s="32" customFormat="1" x14ac:dyDescent="0.3">
      <c r="A59" s="32" t="s">
        <v>74</v>
      </c>
    </row>
    <row r="61" spans="1:54" x14ac:dyDescent="0.3">
      <c r="B61" s="1" t="s">
        <v>75</v>
      </c>
    </row>
    <row r="62" spans="1:54" x14ac:dyDescent="0.3">
      <c r="B62" s="24" t="s">
        <v>120</v>
      </c>
      <c r="C62" s="4">
        <v>20.27027027027027</v>
      </c>
      <c r="D62" s="4">
        <v>20.27027027027027</v>
      </c>
      <c r="E62" s="4">
        <v>20.27027027027027</v>
      </c>
      <c r="F62" s="4">
        <v>20.27027027027027</v>
      </c>
      <c r="G62" s="4">
        <v>20.27027027027027</v>
      </c>
      <c r="H62" s="4">
        <v>20.27027027027027</v>
      </c>
      <c r="I62" s="4">
        <v>20.27027027027027</v>
      </c>
      <c r="J62" s="4">
        <v>20.27027027027027</v>
      </c>
      <c r="K62" s="4">
        <v>20.27027027027027</v>
      </c>
      <c r="L62" s="4">
        <v>20.27027027027027</v>
      </c>
      <c r="M62" s="4">
        <v>20.27027027027027</v>
      </c>
      <c r="N62" s="4">
        <v>20.27027027027027</v>
      </c>
    </row>
    <row r="63" spans="1:54" s="24" customFormat="1" x14ac:dyDescent="0.3">
      <c r="B63" s="24" t="s">
        <v>77</v>
      </c>
      <c r="C63" s="6">
        <v>0.15</v>
      </c>
      <c r="D63" s="6">
        <v>0.15</v>
      </c>
      <c r="E63" s="6">
        <v>0.15</v>
      </c>
      <c r="F63" s="6">
        <v>0.15</v>
      </c>
      <c r="G63" s="6">
        <v>0.15</v>
      </c>
      <c r="H63" s="6">
        <v>0.15</v>
      </c>
      <c r="I63" s="6">
        <v>0.15</v>
      </c>
      <c r="J63" s="6">
        <v>0.15</v>
      </c>
      <c r="K63" s="6">
        <v>0.15</v>
      </c>
      <c r="L63" s="6">
        <v>0.15</v>
      </c>
      <c r="M63" s="6">
        <v>0.15</v>
      </c>
      <c r="N63" s="6">
        <v>0.15</v>
      </c>
      <c r="O63" s="4">
        <v>75</v>
      </c>
      <c r="P63" s="4">
        <v>75</v>
      </c>
      <c r="Q63" s="4">
        <v>75</v>
      </c>
      <c r="R63" s="4">
        <v>75</v>
      </c>
      <c r="S63" s="4">
        <v>75</v>
      </c>
      <c r="T63" s="4">
        <v>75</v>
      </c>
      <c r="U63" s="4">
        <v>75</v>
      </c>
      <c r="V63" s="4">
        <v>75</v>
      </c>
      <c r="W63" s="4">
        <v>75</v>
      </c>
      <c r="X63" s="4">
        <v>75</v>
      </c>
      <c r="Y63" s="4">
        <v>75</v>
      </c>
      <c r="Z63" s="4">
        <v>75</v>
      </c>
      <c r="AA63" s="4">
        <v>75</v>
      </c>
      <c r="AB63" s="4">
        <v>75</v>
      </c>
      <c r="AC63" s="4">
        <v>75</v>
      </c>
      <c r="AD63" s="4">
        <v>75</v>
      </c>
      <c r="AE63" s="4">
        <v>75</v>
      </c>
      <c r="AF63" s="4">
        <v>75</v>
      </c>
      <c r="AG63" s="4">
        <v>75</v>
      </c>
      <c r="AH63" s="4">
        <v>75</v>
      </c>
      <c r="AI63" s="4">
        <v>75</v>
      </c>
      <c r="AJ63" s="4">
        <v>75</v>
      </c>
      <c r="AK63" s="4">
        <v>75</v>
      </c>
      <c r="AL63" s="4">
        <v>75</v>
      </c>
      <c r="AM63" s="4">
        <v>75</v>
      </c>
      <c r="AN63" s="4">
        <v>75</v>
      </c>
      <c r="AO63" s="4">
        <v>75</v>
      </c>
      <c r="AP63" s="4">
        <v>75</v>
      </c>
      <c r="AQ63" s="4">
        <v>75</v>
      </c>
      <c r="AR63" s="4">
        <v>75</v>
      </c>
      <c r="AS63" s="4">
        <v>75</v>
      </c>
      <c r="AT63" s="4">
        <v>75</v>
      </c>
      <c r="AU63" s="4">
        <v>75</v>
      </c>
      <c r="AV63" s="4">
        <v>75</v>
      </c>
      <c r="AW63" s="4">
        <v>75</v>
      </c>
      <c r="AX63" s="4">
        <v>75</v>
      </c>
    </row>
    <row r="64" spans="1:54" s="24" customFormat="1" x14ac:dyDescent="0.3">
      <c r="B64" s="24" t="s">
        <v>76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0.1</v>
      </c>
      <c r="P64" s="6">
        <v>0.1</v>
      </c>
      <c r="Q64" s="6">
        <v>0.1</v>
      </c>
      <c r="R64" s="6">
        <v>0.1</v>
      </c>
      <c r="S64" s="6">
        <v>0.1</v>
      </c>
      <c r="T64" s="6">
        <v>0.1</v>
      </c>
      <c r="U64" s="6">
        <v>0.1</v>
      </c>
      <c r="V64" s="6">
        <v>0.1</v>
      </c>
      <c r="W64" s="6">
        <v>0.1</v>
      </c>
      <c r="X64" s="6">
        <v>0.1</v>
      </c>
      <c r="Y64" s="6">
        <v>0.1</v>
      </c>
      <c r="Z64" s="6">
        <v>0.1</v>
      </c>
      <c r="AA64" s="6">
        <v>0.1</v>
      </c>
      <c r="AB64" s="6">
        <v>0.1</v>
      </c>
      <c r="AC64" s="6">
        <v>0.1</v>
      </c>
      <c r="AD64" s="6">
        <v>0.1</v>
      </c>
      <c r="AE64" s="6">
        <v>0.1</v>
      </c>
      <c r="AF64" s="6">
        <v>0.1</v>
      </c>
      <c r="AG64" s="6">
        <v>0.1</v>
      </c>
      <c r="AH64" s="6">
        <v>0.1</v>
      </c>
      <c r="AI64" s="6">
        <v>0.1</v>
      </c>
      <c r="AJ64" s="6">
        <v>0.1</v>
      </c>
      <c r="AK64" s="6">
        <v>0.1</v>
      </c>
      <c r="AL64" s="6">
        <v>0.1</v>
      </c>
      <c r="AM64" s="6">
        <v>0.1</v>
      </c>
      <c r="AN64" s="6">
        <v>0.1</v>
      </c>
      <c r="AO64" s="6">
        <v>0.1</v>
      </c>
      <c r="AP64" s="6">
        <v>0.1</v>
      </c>
      <c r="AQ64" s="6">
        <v>0.1</v>
      </c>
      <c r="AR64" s="6">
        <v>0.1</v>
      </c>
      <c r="AS64" s="6">
        <v>0.1</v>
      </c>
      <c r="AT64" s="6">
        <v>0.1</v>
      </c>
      <c r="AU64" s="6">
        <v>0.1</v>
      </c>
      <c r="AV64" s="6">
        <v>0.1</v>
      </c>
      <c r="AW64" s="6">
        <v>0.1</v>
      </c>
      <c r="AX64" s="6">
        <v>0.1</v>
      </c>
    </row>
    <row r="66" spans="2:51" x14ac:dyDescent="0.3">
      <c r="B66" s="1" t="s">
        <v>80</v>
      </c>
    </row>
    <row r="68" spans="2:51" s="24" customFormat="1" x14ac:dyDescent="0.3">
      <c r="B68" s="24" t="s">
        <v>77</v>
      </c>
      <c r="C68" s="6">
        <v>0.66669999999999996</v>
      </c>
      <c r="D68" s="6">
        <v>0.66669999999999996</v>
      </c>
      <c r="E68" s="6">
        <v>0.66669999999999996</v>
      </c>
      <c r="F68" s="6">
        <v>0.66669999999999996</v>
      </c>
      <c r="G68" s="6">
        <v>0.66669999999999996</v>
      </c>
      <c r="H68" s="6">
        <v>0.66669999999999996</v>
      </c>
      <c r="I68" s="6">
        <v>0.66669999999999996</v>
      </c>
      <c r="J68" s="6">
        <v>0.66669999999999996</v>
      </c>
      <c r="K68" s="6">
        <v>0.66669999999999996</v>
      </c>
      <c r="L68" s="6">
        <v>0.66669999999999996</v>
      </c>
      <c r="M68" s="6">
        <v>0.66669999999999996</v>
      </c>
      <c r="N68" s="6">
        <v>0.66669999999999996</v>
      </c>
      <c r="O68" s="6">
        <v>0.2</v>
      </c>
      <c r="P68" s="6">
        <v>0.2</v>
      </c>
      <c r="Q68" s="6">
        <v>0.2</v>
      </c>
      <c r="R68" s="6">
        <v>0.2</v>
      </c>
      <c r="S68" s="6">
        <v>0.2</v>
      </c>
      <c r="T68" s="6">
        <v>0.2</v>
      </c>
      <c r="U68" s="6">
        <v>0.2</v>
      </c>
      <c r="V68" s="6">
        <v>0.2</v>
      </c>
      <c r="W68" s="6">
        <v>0.2</v>
      </c>
      <c r="X68" s="6">
        <v>0.2</v>
      </c>
      <c r="Y68" s="6">
        <v>0.2</v>
      </c>
      <c r="Z68" s="6">
        <v>0.2</v>
      </c>
      <c r="AA68" s="6">
        <v>0.2</v>
      </c>
      <c r="AB68" s="6">
        <v>0.2</v>
      </c>
      <c r="AC68" s="6">
        <v>0.2</v>
      </c>
      <c r="AD68" s="6">
        <v>0.2</v>
      </c>
      <c r="AE68" s="6">
        <v>0.2</v>
      </c>
      <c r="AF68" s="6">
        <v>0.2</v>
      </c>
      <c r="AG68" s="6">
        <v>0.2</v>
      </c>
      <c r="AH68" s="6">
        <v>0.2</v>
      </c>
      <c r="AI68" s="6">
        <v>0.2</v>
      </c>
      <c r="AJ68" s="6">
        <v>0.2</v>
      </c>
      <c r="AK68" s="6">
        <v>0.2</v>
      </c>
      <c r="AL68" s="6">
        <v>0.2</v>
      </c>
      <c r="AM68" s="6">
        <v>0.2</v>
      </c>
      <c r="AN68" s="6">
        <v>0.2</v>
      </c>
      <c r="AO68" s="6">
        <v>0.2</v>
      </c>
      <c r="AP68" s="6">
        <v>0.2</v>
      </c>
      <c r="AQ68" s="6">
        <v>0.2</v>
      </c>
      <c r="AR68" s="6">
        <v>0.2</v>
      </c>
      <c r="AS68" s="6">
        <v>0.2</v>
      </c>
      <c r="AT68" s="6">
        <v>0.2</v>
      </c>
      <c r="AU68" s="6">
        <v>0.2</v>
      </c>
      <c r="AV68" s="6">
        <v>0.2</v>
      </c>
      <c r="AW68" s="6">
        <v>0.2</v>
      </c>
      <c r="AX68" s="6">
        <v>0.2</v>
      </c>
    </row>
    <row r="69" spans="2:51" s="24" customFormat="1" x14ac:dyDescent="0.3">
      <c r="B69" s="24" t="s">
        <v>81</v>
      </c>
      <c r="C69" s="40">
        <f>1-C68</f>
        <v>0.33330000000000004</v>
      </c>
      <c r="D69" s="40">
        <f t="shared" ref="D69:I69" si="31">1-D68</f>
        <v>0.33330000000000004</v>
      </c>
      <c r="E69" s="40">
        <f t="shared" si="31"/>
        <v>0.33330000000000004</v>
      </c>
      <c r="F69" s="40">
        <f t="shared" si="31"/>
        <v>0.33330000000000004</v>
      </c>
      <c r="G69" s="40">
        <f t="shared" si="31"/>
        <v>0.33330000000000004</v>
      </c>
      <c r="H69" s="40">
        <f t="shared" si="31"/>
        <v>0.33330000000000004</v>
      </c>
      <c r="I69" s="40">
        <f t="shared" si="31"/>
        <v>0.33330000000000004</v>
      </c>
      <c r="J69" s="40">
        <f t="shared" ref="J69:AX69" si="32">1-J68</f>
        <v>0.33330000000000004</v>
      </c>
      <c r="K69" s="40">
        <f t="shared" si="32"/>
        <v>0.33330000000000004</v>
      </c>
      <c r="L69" s="40">
        <f t="shared" si="32"/>
        <v>0.33330000000000004</v>
      </c>
      <c r="M69" s="40">
        <f t="shared" si="32"/>
        <v>0.33330000000000004</v>
      </c>
      <c r="N69" s="40">
        <f t="shared" si="32"/>
        <v>0.33330000000000004</v>
      </c>
      <c r="O69" s="40">
        <f t="shared" si="32"/>
        <v>0.8</v>
      </c>
      <c r="P69" s="40">
        <f t="shared" si="32"/>
        <v>0.8</v>
      </c>
      <c r="Q69" s="40">
        <f t="shared" si="32"/>
        <v>0.8</v>
      </c>
      <c r="R69" s="40">
        <f t="shared" si="32"/>
        <v>0.8</v>
      </c>
      <c r="S69" s="40">
        <f t="shared" si="32"/>
        <v>0.8</v>
      </c>
      <c r="T69" s="40">
        <f t="shared" si="32"/>
        <v>0.8</v>
      </c>
      <c r="U69" s="40">
        <f t="shared" si="32"/>
        <v>0.8</v>
      </c>
      <c r="V69" s="40">
        <f t="shared" si="32"/>
        <v>0.8</v>
      </c>
      <c r="W69" s="40">
        <f t="shared" si="32"/>
        <v>0.8</v>
      </c>
      <c r="X69" s="40">
        <f t="shared" si="32"/>
        <v>0.8</v>
      </c>
      <c r="Y69" s="40">
        <f t="shared" si="32"/>
        <v>0.8</v>
      </c>
      <c r="Z69" s="40">
        <f t="shared" si="32"/>
        <v>0.8</v>
      </c>
      <c r="AA69" s="40">
        <f t="shared" si="32"/>
        <v>0.8</v>
      </c>
      <c r="AB69" s="40">
        <f t="shared" si="32"/>
        <v>0.8</v>
      </c>
      <c r="AC69" s="40">
        <f t="shared" si="32"/>
        <v>0.8</v>
      </c>
      <c r="AD69" s="40">
        <f t="shared" si="32"/>
        <v>0.8</v>
      </c>
      <c r="AE69" s="40">
        <f t="shared" si="32"/>
        <v>0.8</v>
      </c>
      <c r="AF69" s="40">
        <f t="shared" si="32"/>
        <v>0.8</v>
      </c>
      <c r="AG69" s="40">
        <f t="shared" si="32"/>
        <v>0.8</v>
      </c>
      <c r="AH69" s="40">
        <f t="shared" si="32"/>
        <v>0.8</v>
      </c>
      <c r="AI69" s="40">
        <f t="shared" si="32"/>
        <v>0.8</v>
      </c>
      <c r="AJ69" s="40">
        <f t="shared" si="32"/>
        <v>0.8</v>
      </c>
      <c r="AK69" s="40">
        <f t="shared" si="32"/>
        <v>0.8</v>
      </c>
      <c r="AL69" s="40">
        <f t="shared" si="32"/>
        <v>0.8</v>
      </c>
      <c r="AM69" s="40">
        <f t="shared" si="32"/>
        <v>0.8</v>
      </c>
      <c r="AN69" s="40">
        <f t="shared" si="32"/>
        <v>0.8</v>
      </c>
      <c r="AO69" s="40">
        <f t="shared" si="32"/>
        <v>0.8</v>
      </c>
      <c r="AP69" s="40">
        <f t="shared" si="32"/>
        <v>0.8</v>
      </c>
      <c r="AQ69" s="40">
        <f t="shared" si="32"/>
        <v>0.8</v>
      </c>
      <c r="AR69" s="40">
        <f t="shared" si="32"/>
        <v>0.8</v>
      </c>
      <c r="AS69" s="40">
        <f t="shared" si="32"/>
        <v>0.8</v>
      </c>
      <c r="AT69" s="40">
        <f t="shared" si="32"/>
        <v>0.8</v>
      </c>
      <c r="AU69" s="40">
        <f t="shared" si="32"/>
        <v>0.8</v>
      </c>
      <c r="AV69" s="40">
        <f t="shared" si="32"/>
        <v>0.8</v>
      </c>
      <c r="AW69" s="40">
        <f t="shared" si="32"/>
        <v>0.8</v>
      </c>
      <c r="AX69" s="40">
        <f t="shared" si="32"/>
        <v>0.8</v>
      </c>
    </row>
    <row r="70" spans="2:51" s="24" customFormat="1" x14ac:dyDescent="0.3">
      <c r="B70" s="24" t="s">
        <v>106</v>
      </c>
      <c r="C70" s="41">
        <v>0</v>
      </c>
      <c r="D70" s="41">
        <v>0</v>
      </c>
      <c r="E70" s="41">
        <v>0</v>
      </c>
      <c r="F70" s="41">
        <v>0</v>
      </c>
      <c r="G70" s="41">
        <v>0</v>
      </c>
      <c r="H70" s="41">
        <v>0</v>
      </c>
      <c r="I70" s="41">
        <v>0</v>
      </c>
      <c r="J70" s="41">
        <v>0</v>
      </c>
      <c r="K70" s="41">
        <v>0</v>
      </c>
      <c r="L70" s="41">
        <v>0</v>
      </c>
      <c r="M70" s="41">
        <v>0</v>
      </c>
      <c r="N70" s="41">
        <v>0</v>
      </c>
      <c r="O70" s="41">
        <v>2.5000000000000001E-2</v>
      </c>
      <c r="P70" s="41">
        <v>2.5000000000000001E-2</v>
      </c>
      <c r="Q70" s="41">
        <v>2.5000000000000001E-2</v>
      </c>
      <c r="R70" s="41">
        <v>2.5000000000000001E-2</v>
      </c>
      <c r="S70" s="41">
        <v>2.5000000000000001E-2</v>
      </c>
      <c r="T70" s="41">
        <v>2.5000000000000001E-2</v>
      </c>
      <c r="U70" s="41">
        <v>2.5000000000000001E-2</v>
      </c>
      <c r="V70" s="41">
        <v>2.5000000000000001E-2</v>
      </c>
      <c r="W70" s="41">
        <v>2.5000000000000001E-2</v>
      </c>
      <c r="X70" s="41">
        <v>2.5000000000000001E-2</v>
      </c>
      <c r="Y70" s="41">
        <v>2.5000000000000001E-2</v>
      </c>
      <c r="Z70" s="41">
        <v>2.5000000000000001E-2</v>
      </c>
      <c r="AA70" s="41">
        <v>2.5000000000000001E-2</v>
      </c>
      <c r="AB70" s="41">
        <v>2.5000000000000001E-2</v>
      </c>
      <c r="AC70" s="41">
        <v>2.5000000000000001E-2</v>
      </c>
      <c r="AD70" s="41">
        <v>2.5000000000000001E-2</v>
      </c>
      <c r="AE70" s="41">
        <v>2.5000000000000001E-2</v>
      </c>
      <c r="AF70" s="41">
        <v>2.5000000000000001E-2</v>
      </c>
      <c r="AG70" s="41">
        <v>2.5000000000000001E-2</v>
      </c>
      <c r="AH70" s="41">
        <v>2.5000000000000001E-2</v>
      </c>
      <c r="AI70" s="41">
        <v>2.5000000000000001E-2</v>
      </c>
      <c r="AJ70" s="41">
        <v>2.5000000000000001E-2</v>
      </c>
      <c r="AK70" s="41">
        <v>2.5000000000000001E-2</v>
      </c>
      <c r="AL70" s="41">
        <v>2.5000000000000001E-2</v>
      </c>
      <c r="AM70" s="41">
        <v>2.5000000000000001E-2</v>
      </c>
      <c r="AN70" s="41">
        <v>2.5000000000000001E-2</v>
      </c>
      <c r="AO70" s="41">
        <v>2.5000000000000001E-2</v>
      </c>
      <c r="AP70" s="41">
        <v>2.5000000000000001E-2</v>
      </c>
      <c r="AQ70" s="41">
        <v>2.5000000000000001E-2</v>
      </c>
      <c r="AR70" s="41">
        <v>2.5000000000000001E-2</v>
      </c>
      <c r="AS70" s="41">
        <v>2.5000000000000001E-2</v>
      </c>
      <c r="AT70" s="41">
        <v>2.5000000000000001E-2</v>
      </c>
      <c r="AU70" s="41">
        <v>2.5000000000000001E-2</v>
      </c>
      <c r="AV70" s="41">
        <v>2.5000000000000001E-2</v>
      </c>
      <c r="AW70" s="41">
        <v>2.5000000000000001E-2</v>
      </c>
      <c r="AX70" s="41">
        <v>2.5000000000000001E-2</v>
      </c>
    </row>
    <row r="71" spans="2:51" s="24" customFormat="1" x14ac:dyDescent="0.3">
      <c r="C71" s="44">
        <f>3000/1480</f>
        <v>2.0270270270270272</v>
      </c>
      <c r="D71" s="44">
        <f t="shared" ref="D71:H71" si="33">3000/1480</f>
        <v>2.0270270270270272</v>
      </c>
      <c r="E71" s="44">
        <f t="shared" si="33"/>
        <v>2.0270270270270272</v>
      </c>
      <c r="F71" s="44">
        <f t="shared" si="33"/>
        <v>2.0270270270270272</v>
      </c>
      <c r="G71" s="44">
        <f t="shared" si="33"/>
        <v>2.0270270270270272</v>
      </c>
      <c r="H71" s="44">
        <f t="shared" si="33"/>
        <v>2.0270270270270272</v>
      </c>
      <c r="I71" s="44"/>
      <c r="J71" s="44"/>
      <c r="K71" s="44"/>
      <c r="L71" s="44"/>
      <c r="M71" s="44"/>
      <c r="N71" s="44"/>
    </row>
    <row r="72" spans="2:51" x14ac:dyDescent="0.3">
      <c r="B72" s="1" t="s">
        <v>85</v>
      </c>
    </row>
    <row r="74" spans="2:51" x14ac:dyDescent="0.3">
      <c r="B74" s="25" t="s">
        <v>86</v>
      </c>
    </row>
    <row r="75" spans="2:51" s="24" customFormat="1" x14ac:dyDescent="0.3">
      <c r="B75" s="24" t="s">
        <v>87</v>
      </c>
      <c r="C75" s="20">
        <v>2</v>
      </c>
      <c r="D75" s="20">
        <v>2</v>
      </c>
      <c r="E75" s="20">
        <v>2</v>
      </c>
      <c r="F75" s="20">
        <v>2</v>
      </c>
      <c r="G75" s="20">
        <v>2</v>
      </c>
      <c r="H75" s="20">
        <v>2</v>
      </c>
      <c r="I75" s="20">
        <v>2</v>
      </c>
      <c r="J75" s="20">
        <v>2</v>
      </c>
      <c r="K75" s="20">
        <v>2</v>
      </c>
      <c r="L75" s="20">
        <v>2</v>
      </c>
      <c r="M75" s="20">
        <v>2</v>
      </c>
      <c r="N75" s="20">
        <v>2</v>
      </c>
      <c r="O75" s="20">
        <v>3</v>
      </c>
      <c r="P75" s="20">
        <v>3</v>
      </c>
      <c r="Q75" s="20">
        <v>3</v>
      </c>
      <c r="R75" s="20">
        <v>3</v>
      </c>
      <c r="S75" s="20">
        <v>3</v>
      </c>
      <c r="T75" s="20">
        <v>3</v>
      </c>
      <c r="U75" s="20">
        <v>3</v>
      </c>
      <c r="V75" s="20">
        <v>3</v>
      </c>
      <c r="W75" s="20">
        <v>3</v>
      </c>
      <c r="X75" s="20">
        <v>3</v>
      </c>
      <c r="Y75" s="20">
        <v>3</v>
      </c>
      <c r="Z75" s="20">
        <v>3</v>
      </c>
      <c r="AA75" s="20">
        <v>4</v>
      </c>
      <c r="AB75" s="20">
        <v>4</v>
      </c>
      <c r="AC75" s="20">
        <v>4</v>
      </c>
      <c r="AD75" s="20">
        <v>4</v>
      </c>
      <c r="AE75" s="20">
        <v>4</v>
      </c>
      <c r="AF75" s="20">
        <v>4</v>
      </c>
      <c r="AG75" s="20">
        <v>4</v>
      </c>
      <c r="AH75" s="20">
        <v>4</v>
      </c>
      <c r="AI75" s="20">
        <v>4</v>
      </c>
      <c r="AJ75" s="20">
        <v>4</v>
      </c>
      <c r="AK75" s="20">
        <v>4</v>
      </c>
      <c r="AL75" s="20">
        <v>4</v>
      </c>
      <c r="AM75" s="20">
        <v>6</v>
      </c>
      <c r="AN75" s="20">
        <v>6</v>
      </c>
      <c r="AO75" s="20">
        <v>6</v>
      </c>
      <c r="AP75" s="20">
        <v>6</v>
      </c>
      <c r="AQ75" s="20">
        <v>6</v>
      </c>
      <c r="AR75" s="20">
        <v>6</v>
      </c>
      <c r="AS75" s="20">
        <v>6</v>
      </c>
      <c r="AT75" s="20">
        <v>6</v>
      </c>
      <c r="AU75" s="20">
        <v>6</v>
      </c>
      <c r="AV75" s="20">
        <v>6</v>
      </c>
      <c r="AW75" s="20">
        <v>6</v>
      </c>
      <c r="AX75" s="20">
        <v>6</v>
      </c>
    </row>
    <row r="76" spans="2:51" s="24" customFormat="1" x14ac:dyDescent="0.3">
      <c r="B76" s="24" t="s">
        <v>90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4</v>
      </c>
      <c r="P76" s="20">
        <v>4</v>
      </c>
      <c r="Q76" s="20">
        <v>4</v>
      </c>
      <c r="R76" s="20">
        <v>4</v>
      </c>
      <c r="S76" s="20">
        <v>4</v>
      </c>
      <c r="T76" s="20">
        <v>4</v>
      </c>
      <c r="U76" s="20">
        <v>4</v>
      </c>
      <c r="V76" s="20">
        <v>4</v>
      </c>
      <c r="W76" s="20">
        <v>4</v>
      </c>
      <c r="X76" s="20">
        <v>4</v>
      </c>
      <c r="Y76" s="20">
        <v>4</v>
      </c>
      <c r="Z76" s="20">
        <v>4</v>
      </c>
      <c r="AA76" s="20">
        <v>6</v>
      </c>
      <c r="AB76" s="20">
        <v>6</v>
      </c>
      <c r="AC76" s="20">
        <v>6</v>
      </c>
      <c r="AD76" s="20">
        <v>6</v>
      </c>
      <c r="AE76" s="20">
        <v>6</v>
      </c>
      <c r="AF76" s="20">
        <v>6</v>
      </c>
      <c r="AG76" s="20">
        <v>6</v>
      </c>
      <c r="AH76" s="20">
        <v>6</v>
      </c>
      <c r="AI76" s="20">
        <v>6</v>
      </c>
      <c r="AJ76" s="20">
        <v>6</v>
      </c>
      <c r="AK76" s="20">
        <v>6</v>
      </c>
      <c r="AL76" s="20">
        <v>6</v>
      </c>
      <c r="AM76" s="20">
        <v>10</v>
      </c>
      <c r="AN76" s="20">
        <v>10</v>
      </c>
      <c r="AO76" s="20">
        <v>10</v>
      </c>
      <c r="AP76" s="20">
        <v>10</v>
      </c>
      <c r="AQ76" s="20">
        <v>10</v>
      </c>
      <c r="AR76" s="20">
        <v>10</v>
      </c>
      <c r="AS76" s="20">
        <v>10</v>
      </c>
      <c r="AT76" s="20">
        <v>10</v>
      </c>
      <c r="AU76" s="20">
        <v>10</v>
      </c>
      <c r="AV76" s="20">
        <v>10</v>
      </c>
      <c r="AW76" s="20">
        <v>10</v>
      </c>
      <c r="AX76" s="20">
        <v>10</v>
      </c>
    </row>
    <row r="77" spans="2:51" s="24" customFormat="1" x14ac:dyDescent="0.3">
      <c r="B77" s="24" t="s">
        <v>88</v>
      </c>
      <c r="C77" s="20">
        <v>4</v>
      </c>
      <c r="D77" s="20">
        <v>4</v>
      </c>
      <c r="E77" s="20">
        <v>4</v>
      </c>
      <c r="F77" s="20">
        <v>4</v>
      </c>
      <c r="G77" s="20">
        <v>4</v>
      </c>
      <c r="H77" s="20">
        <v>4</v>
      </c>
      <c r="I77" s="20">
        <v>4</v>
      </c>
      <c r="J77" s="20">
        <v>4</v>
      </c>
      <c r="K77" s="20">
        <v>4</v>
      </c>
      <c r="L77" s="20">
        <v>4</v>
      </c>
      <c r="M77" s="20">
        <v>4</v>
      </c>
      <c r="N77" s="20">
        <v>4</v>
      </c>
      <c r="O77" s="20">
        <v>1</v>
      </c>
      <c r="P77" s="20">
        <v>1</v>
      </c>
      <c r="Q77" s="20">
        <v>1</v>
      </c>
      <c r="R77" s="20">
        <v>1</v>
      </c>
      <c r="S77" s="20">
        <v>1</v>
      </c>
      <c r="T77" s="20">
        <v>1</v>
      </c>
      <c r="U77" s="20">
        <v>1</v>
      </c>
      <c r="V77" s="20">
        <v>1</v>
      </c>
      <c r="W77" s="20">
        <v>1</v>
      </c>
      <c r="X77" s="20">
        <v>1</v>
      </c>
      <c r="Y77" s="20">
        <v>1</v>
      </c>
      <c r="Z77" s="20">
        <v>1</v>
      </c>
      <c r="AA77" s="20">
        <v>1</v>
      </c>
      <c r="AB77" s="20">
        <v>1</v>
      </c>
      <c r="AC77" s="20">
        <v>1</v>
      </c>
      <c r="AD77" s="20">
        <v>1</v>
      </c>
      <c r="AE77" s="20">
        <v>1</v>
      </c>
      <c r="AF77" s="20">
        <v>1</v>
      </c>
      <c r="AG77" s="20">
        <v>1</v>
      </c>
      <c r="AH77" s="20">
        <v>1</v>
      </c>
      <c r="AI77" s="20">
        <v>1</v>
      </c>
      <c r="AJ77" s="20">
        <v>1</v>
      </c>
      <c r="AK77" s="20">
        <v>1</v>
      </c>
      <c r="AL77" s="20">
        <v>1</v>
      </c>
      <c r="AM77" s="20">
        <v>2</v>
      </c>
      <c r="AN77" s="20">
        <v>2</v>
      </c>
      <c r="AO77" s="20">
        <v>2</v>
      </c>
      <c r="AP77" s="20">
        <v>2</v>
      </c>
      <c r="AQ77" s="20">
        <v>2</v>
      </c>
      <c r="AR77" s="20">
        <v>2</v>
      </c>
      <c r="AS77" s="20">
        <v>2</v>
      </c>
      <c r="AT77" s="20">
        <v>2</v>
      </c>
      <c r="AU77" s="20">
        <v>2</v>
      </c>
      <c r="AV77" s="20">
        <v>2</v>
      </c>
      <c r="AW77" s="20">
        <v>2</v>
      </c>
      <c r="AX77" s="20">
        <v>2</v>
      </c>
    </row>
    <row r="78" spans="2:51" s="24" customFormat="1" x14ac:dyDescent="0.3">
      <c r="B78" s="24" t="s">
        <v>89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1</v>
      </c>
      <c r="P78" s="20">
        <v>1</v>
      </c>
      <c r="Q78" s="20">
        <v>1</v>
      </c>
      <c r="R78" s="20">
        <v>1</v>
      </c>
      <c r="S78" s="20">
        <v>1</v>
      </c>
      <c r="T78" s="20">
        <v>1</v>
      </c>
      <c r="U78" s="20">
        <v>1</v>
      </c>
      <c r="V78" s="20">
        <v>1</v>
      </c>
      <c r="W78" s="20">
        <v>1</v>
      </c>
      <c r="X78" s="20">
        <v>1</v>
      </c>
      <c r="Y78" s="20">
        <v>1</v>
      </c>
      <c r="Z78" s="20">
        <v>1</v>
      </c>
      <c r="AA78" s="20">
        <v>2</v>
      </c>
      <c r="AB78" s="20">
        <v>2</v>
      </c>
      <c r="AC78" s="20">
        <v>2</v>
      </c>
      <c r="AD78" s="20">
        <v>2</v>
      </c>
      <c r="AE78" s="20">
        <v>2</v>
      </c>
      <c r="AF78" s="20">
        <v>2</v>
      </c>
      <c r="AG78" s="20">
        <v>2</v>
      </c>
      <c r="AH78" s="20">
        <v>2</v>
      </c>
      <c r="AI78" s="20">
        <v>2</v>
      </c>
      <c r="AJ78" s="20">
        <v>2</v>
      </c>
      <c r="AK78" s="20">
        <v>2</v>
      </c>
      <c r="AL78" s="20">
        <v>2</v>
      </c>
      <c r="AM78" s="20">
        <v>3</v>
      </c>
      <c r="AN78" s="20">
        <v>3</v>
      </c>
      <c r="AO78" s="20">
        <v>3</v>
      </c>
      <c r="AP78" s="20">
        <v>3</v>
      </c>
      <c r="AQ78" s="20">
        <v>3</v>
      </c>
      <c r="AR78" s="20">
        <v>3</v>
      </c>
      <c r="AS78" s="20">
        <v>3</v>
      </c>
      <c r="AT78" s="20">
        <v>3</v>
      </c>
      <c r="AU78" s="20">
        <v>3</v>
      </c>
      <c r="AV78" s="20">
        <v>3</v>
      </c>
      <c r="AW78" s="20">
        <v>3</v>
      </c>
      <c r="AX78" s="20">
        <v>3</v>
      </c>
    </row>
    <row r="79" spans="2:51" s="24" customFormat="1" x14ac:dyDescent="0.3">
      <c r="B79" s="24" t="s">
        <v>91</v>
      </c>
      <c r="C79" s="20">
        <v>3</v>
      </c>
      <c r="D79" s="20">
        <v>3</v>
      </c>
      <c r="E79" s="20">
        <v>3</v>
      </c>
      <c r="F79" s="20">
        <v>3</v>
      </c>
      <c r="G79" s="20">
        <v>3</v>
      </c>
      <c r="H79" s="20">
        <v>3</v>
      </c>
      <c r="I79" s="20">
        <v>3</v>
      </c>
      <c r="J79" s="20">
        <v>3</v>
      </c>
      <c r="K79" s="20">
        <v>3</v>
      </c>
      <c r="L79" s="20">
        <v>3</v>
      </c>
      <c r="M79" s="20">
        <v>3</v>
      </c>
      <c r="N79" s="20">
        <v>3</v>
      </c>
      <c r="O79" s="20">
        <v>2</v>
      </c>
      <c r="P79" s="20">
        <v>2</v>
      </c>
      <c r="Q79" s="20">
        <v>2</v>
      </c>
      <c r="R79" s="20">
        <v>2</v>
      </c>
      <c r="S79" s="20">
        <v>2</v>
      </c>
      <c r="T79" s="20">
        <v>2</v>
      </c>
      <c r="U79" s="20">
        <v>2</v>
      </c>
      <c r="V79" s="20">
        <v>2</v>
      </c>
      <c r="W79" s="20">
        <v>2</v>
      </c>
      <c r="X79" s="20">
        <v>2</v>
      </c>
      <c r="Y79" s="20">
        <v>2</v>
      </c>
      <c r="Z79" s="20">
        <v>2</v>
      </c>
      <c r="AA79" s="20">
        <v>3</v>
      </c>
      <c r="AB79" s="20">
        <v>3</v>
      </c>
      <c r="AC79" s="20">
        <v>3</v>
      </c>
      <c r="AD79" s="20">
        <v>3</v>
      </c>
      <c r="AE79" s="20">
        <v>3</v>
      </c>
      <c r="AF79" s="20">
        <v>3</v>
      </c>
      <c r="AG79" s="20">
        <v>3</v>
      </c>
      <c r="AH79" s="20">
        <v>3</v>
      </c>
      <c r="AI79" s="20">
        <v>3</v>
      </c>
      <c r="AJ79" s="20">
        <v>3</v>
      </c>
      <c r="AK79" s="20">
        <v>3</v>
      </c>
      <c r="AL79" s="20">
        <v>3</v>
      </c>
      <c r="AM79" s="20">
        <v>5</v>
      </c>
      <c r="AN79" s="20">
        <v>5</v>
      </c>
      <c r="AO79" s="20">
        <v>5</v>
      </c>
      <c r="AP79" s="20">
        <v>5</v>
      </c>
      <c r="AQ79" s="20">
        <v>5</v>
      </c>
      <c r="AR79" s="20">
        <v>5</v>
      </c>
      <c r="AS79" s="20">
        <v>5</v>
      </c>
      <c r="AT79" s="20">
        <v>5</v>
      </c>
      <c r="AU79" s="20">
        <v>5</v>
      </c>
      <c r="AV79" s="20">
        <v>5</v>
      </c>
      <c r="AW79" s="20">
        <v>5</v>
      </c>
      <c r="AX79" s="20">
        <v>5</v>
      </c>
      <c r="AY79" s="43"/>
    </row>
    <row r="80" spans="2:51" s="24" customFormat="1" x14ac:dyDescent="0.3">
      <c r="B80" s="24" t="s">
        <v>107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0.25</v>
      </c>
      <c r="P80" s="6">
        <v>0.25</v>
      </c>
      <c r="Q80" s="6">
        <v>0.25</v>
      </c>
      <c r="R80" s="6">
        <v>0.25</v>
      </c>
      <c r="S80" s="6">
        <v>0.25</v>
      </c>
      <c r="T80" s="6">
        <v>0.25</v>
      </c>
      <c r="U80" s="6">
        <v>0.25</v>
      </c>
      <c r="V80" s="6">
        <v>0.25</v>
      </c>
      <c r="W80" s="6">
        <v>0.25</v>
      </c>
      <c r="X80" s="6">
        <v>0.25</v>
      </c>
      <c r="Y80" s="6">
        <v>0.25</v>
      </c>
      <c r="Z80" s="6">
        <v>0.25</v>
      </c>
      <c r="AA80" s="6">
        <v>0.25</v>
      </c>
      <c r="AB80" s="6">
        <v>0.25</v>
      </c>
      <c r="AC80" s="6">
        <v>0.25</v>
      </c>
      <c r="AD80" s="6">
        <v>0.25</v>
      </c>
      <c r="AE80" s="6">
        <v>0.25</v>
      </c>
      <c r="AF80" s="6">
        <v>0.25</v>
      </c>
      <c r="AG80" s="6">
        <v>0.25</v>
      </c>
      <c r="AH80" s="6">
        <v>0.25</v>
      </c>
      <c r="AI80" s="6">
        <v>0.25</v>
      </c>
      <c r="AJ80" s="6">
        <v>0.25</v>
      </c>
      <c r="AK80" s="6">
        <v>0.25</v>
      </c>
      <c r="AL80" s="6">
        <v>0.25</v>
      </c>
      <c r="AM80" s="6">
        <v>0.25</v>
      </c>
      <c r="AN80" s="6">
        <v>0.25</v>
      </c>
      <c r="AO80" s="6">
        <v>0.25</v>
      </c>
      <c r="AP80" s="6">
        <v>0.25</v>
      </c>
      <c r="AQ80" s="6">
        <v>0.25</v>
      </c>
      <c r="AR80" s="6">
        <v>0.25</v>
      </c>
      <c r="AS80" s="6">
        <v>0.25</v>
      </c>
      <c r="AT80" s="6">
        <v>0.25</v>
      </c>
      <c r="AU80" s="6">
        <v>0.25</v>
      </c>
      <c r="AV80" s="6">
        <v>0.25</v>
      </c>
      <c r="AW80" s="6">
        <v>0.25</v>
      </c>
      <c r="AX80" s="6">
        <v>0.25</v>
      </c>
    </row>
    <row r="81" spans="2:50" s="24" customFormat="1" x14ac:dyDescent="0.3"/>
    <row r="82" spans="2:50" s="24" customFormat="1" x14ac:dyDescent="0.3">
      <c r="B82" s="25" t="s">
        <v>96</v>
      </c>
    </row>
    <row r="83" spans="2:50" x14ac:dyDescent="0.3">
      <c r="B83" s="24" t="s">
        <v>110</v>
      </c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>
        <v>5000</v>
      </c>
      <c r="P83" s="20">
        <v>5000</v>
      </c>
      <c r="Q83" s="20">
        <v>5000</v>
      </c>
      <c r="R83" s="20">
        <v>5000</v>
      </c>
      <c r="S83" s="20">
        <v>5000</v>
      </c>
      <c r="T83" s="20">
        <v>5000</v>
      </c>
      <c r="U83" s="20">
        <v>5000</v>
      </c>
      <c r="V83" s="20">
        <v>5000</v>
      </c>
      <c r="W83" s="20">
        <v>5000</v>
      </c>
      <c r="X83" s="20">
        <v>5000</v>
      </c>
      <c r="Y83" s="20">
        <v>5000</v>
      </c>
      <c r="Z83" s="20">
        <v>5000</v>
      </c>
      <c r="AA83" s="20">
        <v>5000</v>
      </c>
      <c r="AB83" s="20">
        <v>5000</v>
      </c>
      <c r="AC83" s="20">
        <v>5000</v>
      </c>
      <c r="AD83" s="20">
        <v>5000</v>
      </c>
      <c r="AE83" s="20">
        <v>5000</v>
      </c>
      <c r="AF83" s="20">
        <v>5000</v>
      </c>
      <c r="AG83" s="20">
        <v>5000</v>
      </c>
      <c r="AH83" s="20">
        <v>5000</v>
      </c>
      <c r="AI83" s="20">
        <v>5000</v>
      </c>
      <c r="AJ83" s="20">
        <v>5000</v>
      </c>
      <c r="AK83" s="20">
        <v>5000</v>
      </c>
      <c r="AL83" s="20">
        <v>5000</v>
      </c>
      <c r="AM83" s="20">
        <v>5000</v>
      </c>
      <c r="AN83" s="20">
        <v>5000</v>
      </c>
      <c r="AO83" s="20">
        <v>5000</v>
      </c>
      <c r="AP83" s="20">
        <v>5000</v>
      </c>
      <c r="AQ83" s="20">
        <v>5000</v>
      </c>
      <c r="AR83" s="20">
        <v>5000</v>
      </c>
      <c r="AS83" s="20">
        <v>5000</v>
      </c>
      <c r="AT83" s="20">
        <v>5000</v>
      </c>
      <c r="AU83" s="20">
        <v>5000</v>
      </c>
      <c r="AV83" s="20">
        <v>5000</v>
      </c>
      <c r="AW83" s="20">
        <v>5000</v>
      </c>
      <c r="AX83" s="20">
        <v>5000</v>
      </c>
    </row>
    <row r="84" spans="2:50" x14ac:dyDescent="0.3">
      <c r="B84" s="24" t="s">
        <v>88</v>
      </c>
      <c r="C84" s="20">
        <v>1573</v>
      </c>
      <c r="D84" s="20">
        <v>1573</v>
      </c>
      <c r="E84" s="20">
        <v>1573</v>
      </c>
      <c r="F84" s="20">
        <v>1573</v>
      </c>
      <c r="G84" s="20">
        <v>1573</v>
      </c>
      <c r="H84" s="20">
        <v>1573</v>
      </c>
      <c r="I84" s="20">
        <v>1573</v>
      </c>
      <c r="J84" s="20">
        <v>1573</v>
      </c>
      <c r="K84" s="20">
        <v>1573</v>
      </c>
      <c r="L84" s="20">
        <v>1573</v>
      </c>
      <c r="M84" s="20">
        <v>1573</v>
      </c>
      <c r="N84" s="20">
        <v>1573</v>
      </c>
      <c r="O84" s="20">
        <v>10000</v>
      </c>
      <c r="P84" s="20">
        <v>10000</v>
      </c>
      <c r="Q84" s="20">
        <v>10000</v>
      </c>
      <c r="R84" s="20">
        <v>10000</v>
      </c>
      <c r="S84" s="20">
        <v>10000</v>
      </c>
      <c r="T84" s="20">
        <v>10000</v>
      </c>
      <c r="U84" s="20">
        <v>10000</v>
      </c>
      <c r="V84" s="20">
        <v>10000</v>
      </c>
      <c r="W84" s="20">
        <v>10000</v>
      </c>
      <c r="X84" s="20">
        <v>10000</v>
      </c>
      <c r="Y84" s="20">
        <v>10000</v>
      </c>
      <c r="Z84" s="20">
        <v>10000</v>
      </c>
      <c r="AA84" s="20">
        <v>10000</v>
      </c>
      <c r="AB84" s="20">
        <v>10000</v>
      </c>
      <c r="AC84" s="20">
        <v>10000</v>
      </c>
      <c r="AD84" s="20">
        <v>10000</v>
      </c>
      <c r="AE84" s="20">
        <v>10000</v>
      </c>
      <c r="AF84" s="20">
        <v>10000</v>
      </c>
      <c r="AG84" s="20">
        <v>10000</v>
      </c>
      <c r="AH84" s="20">
        <v>10000</v>
      </c>
      <c r="AI84" s="20">
        <v>10000</v>
      </c>
      <c r="AJ84" s="20">
        <v>10000</v>
      </c>
      <c r="AK84" s="20">
        <v>10000</v>
      </c>
      <c r="AL84" s="20">
        <v>10000</v>
      </c>
      <c r="AM84" s="20">
        <v>10000</v>
      </c>
      <c r="AN84" s="20">
        <v>10000</v>
      </c>
      <c r="AO84" s="20">
        <v>10000</v>
      </c>
      <c r="AP84" s="20">
        <v>10000</v>
      </c>
      <c r="AQ84" s="20">
        <v>10000</v>
      </c>
      <c r="AR84" s="20">
        <v>10000</v>
      </c>
      <c r="AS84" s="20">
        <v>10000</v>
      </c>
      <c r="AT84" s="20">
        <v>10000</v>
      </c>
      <c r="AU84" s="20">
        <v>10000</v>
      </c>
      <c r="AV84" s="20">
        <v>10000</v>
      </c>
      <c r="AW84" s="20">
        <v>10000</v>
      </c>
      <c r="AX84" s="20">
        <v>10000</v>
      </c>
    </row>
    <row r="85" spans="2:50" x14ac:dyDescent="0.3">
      <c r="B85" s="24" t="s">
        <v>111</v>
      </c>
      <c r="C85" s="20">
        <v>116.66666666666667</v>
      </c>
      <c r="D85" s="20">
        <v>116.66666666666667</v>
      </c>
      <c r="E85" s="20">
        <v>116.66666666666667</v>
      </c>
      <c r="F85" s="20">
        <v>116.66666666666667</v>
      </c>
      <c r="G85" s="20">
        <v>116.66666666666667</v>
      </c>
      <c r="H85" s="20">
        <v>116.66666666666667</v>
      </c>
      <c r="I85" s="20">
        <v>116.66666666666667</v>
      </c>
      <c r="J85" s="20">
        <v>116.66666666666667</v>
      </c>
      <c r="K85" s="20">
        <v>116.66666666666667</v>
      </c>
      <c r="L85" s="20">
        <v>116.66666666666667</v>
      </c>
      <c r="M85" s="20">
        <v>116.66666666666667</v>
      </c>
      <c r="N85" s="20">
        <v>116.66666666666667</v>
      </c>
      <c r="O85" s="20">
        <v>20000</v>
      </c>
      <c r="P85" s="20">
        <v>20000</v>
      </c>
      <c r="Q85" s="20">
        <v>20000</v>
      </c>
      <c r="R85" s="20">
        <v>20000</v>
      </c>
      <c r="S85" s="20">
        <v>20000</v>
      </c>
      <c r="T85" s="20">
        <v>20000</v>
      </c>
      <c r="U85" s="20">
        <v>20000</v>
      </c>
      <c r="V85" s="20">
        <v>20000</v>
      </c>
      <c r="W85" s="20">
        <v>20000</v>
      </c>
      <c r="X85" s="20">
        <v>20000</v>
      </c>
      <c r="Y85" s="20">
        <v>20000</v>
      </c>
      <c r="Z85" s="20">
        <v>20000</v>
      </c>
      <c r="AA85" s="20">
        <v>20000</v>
      </c>
      <c r="AB85" s="20">
        <v>20000</v>
      </c>
      <c r="AC85" s="20">
        <v>20000</v>
      </c>
      <c r="AD85" s="20">
        <v>20000</v>
      </c>
      <c r="AE85" s="20">
        <v>20000</v>
      </c>
      <c r="AF85" s="20">
        <v>20000</v>
      </c>
      <c r="AG85" s="20">
        <v>20000</v>
      </c>
      <c r="AH85" s="20">
        <v>20000</v>
      </c>
      <c r="AI85" s="20">
        <v>20000</v>
      </c>
      <c r="AJ85" s="20">
        <v>20000</v>
      </c>
      <c r="AK85" s="20">
        <v>20000</v>
      </c>
      <c r="AL85" s="20">
        <v>20000</v>
      </c>
      <c r="AM85" s="20">
        <v>20000</v>
      </c>
      <c r="AN85" s="20">
        <v>20000</v>
      </c>
      <c r="AO85" s="20">
        <v>20000</v>
      </c>
      <c r="AP85" s="20">
        <v>20000</v>
      </c>
      <c r="AQ85" s="20">
        <v>20000</v>
      </c>
      <c r="AR85" s="20">
        <v>20000</v>
      </c>
      <c r="AS85" s="20">
        <v>20000</v>
      </c>
      <c r="AT85" s="20">
        <v>20000</v>
      </c>
      <c r="AU85" s="20">
        <v>20000</v>
      </c>
      <c r="AV85" s="20">
        <v>20000</v>
      </c>
      <c r="AW85" s="20">
        <v>20000</v>
      </c>
      <c r="AX85" s="20">
        <v>20000</v>
      </c>
    </row>
    <row r="86" spans="2:50" x14ac:dyDescent="0.3">
      <c r="B86" s="24" t="s">
        <v>112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0.05</v>
      </c>
      <c r="P86" s="6">
        <v>0.05</v>
      </c>
      <c r="Q86" s="6">
        <v>0.05</v>
      </c>
      <c r="R86" s="6">
        <v>0.05</v>
      </c>
      <c r="S86" s="6">
        <v>0.05</v>
      </c>
      <c r="T86" s="6">
        <v>0.05</v>
      </c>
      <c r="U86" s="6">
        <v>0.05</v>
      </c>
      <c r="V86" s="6">
        <v>0.05</v>
      </c>
      <c r="W86" s="6">
        <v>0.05</v>
      </c>
      <c r="X86" s="6">
        <v>0.05</v>
      </c>
      <c r="Y86" s="6">
        <v>0.05</v>
      </c>
      <c r="Z86" s="6">
        <v>0.05</v>
      </c>
      <c r="AA86" s="6">
        <v>0.05</v>
      </c>
      <c r="AB86" s="6">
        <v>0.05</v>
      </c>
      <c r="AC86" s="6">
        <v>0.05</v>
      </c>
      <c r="AD86" s="6">
        <v>0.05</v>
      </c>
      <c r="AE86" s="6">
        <v>0.05</v>
      </c>
      <c r="AF86" s="6">
        <v>0.05</v>
      </c>
      <c r="AG86" s="6">
        <v>0.05</v>
      </c>
      <c r="AH86" s="6">
        <v>0.05</v>
      </c>
      <c r="AI86" s="6">
        <v>0.05</v>
      </c>
      <c r="AJ86" s="6">
        <v>0.05</v>
      </c>
      <c r="AK86" s="6">
        <v>0.05</v>
      </c>
      <c r="AL86" s="6">
        <v>0.05</v>
      </c>
      <c r="AM86" s="6">
        <v>0.05</v>
      </c>
      <c r="AN86" s="6">
        <v>0.05</v>
      </c>
      <c r="AO86" s="6">
        <v>0.05</v>
      </c>
      <c r="AP86" s="6">
        <v>0.05</v>
      </c>
      <c r="AQ86" s="6">
        <v>0.05</v>
      </c>
      <c r="AR86" s="6">
        <v>0.05</v>
      </c>
      <c r="AS86" s="6">
        <v>0.05</v>
      </c>
      <c r="AT86" s="6">
        <v>0.05</v>
      </c>
      <c r="AU86" s="6">
        <v>0.05</v>
      </c>
      <c r="AV86" s="6">
        <v>0.05</v>
      </c>
      <c r="AW86" s="6">
        <v>0.05</v>
      </c>
      <c r="AX86" s="6">
        <v>0.05</v>
      </c>
    </row>
    <row r="92" spans="2:50" x14ac:dyDescent="0.3">
      <c r="E92" s="49"/>
    </row>
    <row r="191" spans="55:57" x14ac:dyDescent="0.3">
      <c r="BC191">
        <v>30000</v>
      </c>
      <c r="BD191">
        <v>1480</v>
      </c>
      <c r="BE191" s="45">
        <f>BC191/BD191</f>
        <v>20.27027027027027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66"/>
  <sheetViews>
    <sheetView zoomScale="110" zoomScaleNormal="110" zoomScalePageLayoutView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C27" sqref="BC27"/>
    </sheetView>
  </sheetViews>
  <sheetFormatPr defaultColWidth="11" defaultRowHeight="15.6" x14ac:dyDescent="0.3"/>
  <cols>
    <col min="1" max="1" width="29.59765625" bestFit="1" customWidth="1"/>
    <col min="13" max="13" width="7.59765625" bestFit="1" customWidth="1"/>
    <col min="14" max="37" width="8.59765625" bestFit="1" customWidth="1"/>
    <col min="38" max="49" width="9.59765625" bestFit="1" customWidth="1"/>
    <col min="50" max="50" width="7.59765625" bestFit="1" customWidth="1"/>
  </cols>
  <sheetData>
    <row r="1" spans="1:49" x14ac:dyDescent="0.3">
      <c r="A1" s="1" t="s">
        <v>0</v>
      </c>
      <c r="B1" s="2">
        <v>44470</v>
      </c>
      <c r="C1" s="2">
        <v>44501</v>
      </c>
      <c r="D1" s="2">
        <v>44531</v>
      </c>
      <c r="E1" s="2">
        <v>44562</v>
      </c>
      <c r="F1" s="2">
        <v>44593</v>
      </c>
      <c r="G1" s="2">
        <v>44621</v>
      </c>
      <c r="H1" s="2">
        <v>44652</v>
      </c>
      <c r="I1" s="2">
        <v>44682</v>
      </c>
      <c r="J1" s="2">
        <v>44713</v>
      </c>
      <c r="K1" s="2">
        <v>44743</v>
      </c>
      <c r="L1" s="2">
        <v>44774</v>
      </c>
      <c r="M1" s="2">
        <v>44805</v>
      </c>
      <c r="N1" s="2">
        <v>44835</v>
      </c>
      <c r="O1" s="2">
        <v>44866</v>
      </c>
      <c r="P1" s="2">
        <v>44896</v>
      </c>
      <c r="Q1" s="2">
        <v>44927</v>
      </c>
      <c r="R1" s="2">
        <v>44958</v>
      </c>
      <c r="S1" s="2">
        <v>44986</v>
      </c>
      <c r="T1" s="2">
        <v>45017</v>
      </c>
      <c r="U1" s="2">
        <v>45047</v>
      </c>
      <c r="V1" s="2">
        <v>45078</v>
      </c>
      <c r="W1" s="2">
        <v>45108</v>
      </c>
      <c r="X1" s="2">
        <v>45139</v>
      </c>
      <c r="Y1" s="2">
        <v>45170</v>
      </c>
      <c r="Z1" s="2">
        <v>45200</v>
      </c>
      <c r="AA1" s="2">
        <v>45231</v>
      </c>
      <c r="AB1" s="2">
        <v>45261</v>
      </c>
      <c r="AC1" s="2">
        <v>45292</v>
      </c>
      <c r="AD1" s="2">
        <v>45323</v>
      </c>
      <c r="AE1" s="2">
        <v>45352</v>
      </c>
      <c r="AF1" s="2">
        <v>45383</v>
      </c>
      <c r="AG1" s="2">
        <v>45413</v>
      </c>
      <c r="AH1" s="2">
        <v>45444</v>
      </c>
      <c r="AI1" s="2">
        <v>45474</v>
      </c>
      <c r="AJ1" s="2">
        <v>45505</v>
      </c>
      <c r="AK1" s="2">
        <v>45261</v>
      </c>
      <c r="AL1" s="2">
        <v>45292</v>
      </c>
      <c r="AM1" s="2">
        <v>45323</v>
      </c>
      <c r="AN1" s="2">
        <v>45352</v>
      </c>
      <c r="AO1" s="2">
        <v>45383</v>
      </c>
      <c r="AP1" s="2">
        <v>45413</v>
      </c>
      <c r="AQ1" s="2">
        <v>45444</v>
      </c>
      <c r="AR1" s="2">
        <v>45474</v>
      </c>
      <c r="AS1" s="2">
        <v>45505</v>
      </c>
      <c r="AT1" s="2">
        <v>45536</v>
      </c>
      <c r="AU1" s="2">
        <v>45566</v>
      </c>
      <c r="AV1" s="2">
        <v>45597</v>
      </c>
      <c r="AW1" s="2">
        <v>45627</v>
      </c>
    </row>
    <row r="3" spans="1:49" x14ac:dyDescent="0.3">
      <c r="A3" t="s">
        <v>119</v>
      </c>
      <c r="B3" s="4">
        <v>840</v>
      </c>
      <c r="C3" s="4">
        <v>560</v>
      </c>
      <c r="D3" s="4">
        <v>560</v>
      </c>
      <c r="E3" s="4">
        <v>560</v>
      </c>
      <c r="F3" s="4">
        <v>560</v>
      </c>
      <c r="G3" s="4">
        <v>420</v>
      </c>
      <c r="H3" s="4"/>
      <c r="I3" s="4"/>
      <c r="J3" s="4"/>
      <c r="K3" s="4"/>
      <c r="L3" s="4"/>
      <c r="M3" s="4"/>
      <c r="N3" s="4"/>
    </row>
    <row r="4" spans="1:49" x14ac:dyDescent="0.3">
      <c r="A4" t="s">
        <v>118</v>
      </c>
      <c r="B4" s="4">
        <v>6584</v>
      </c>
      <c r="C4" s="4">
        <v>15600</v>
      </c>
      <c r="D4" s="4">
        <v>6584</v>
      </c>
      <c r="E4" s="4">
        <v>6584</v>
      </c>
      <c r="F4" s="4">
        <v>6584</v>
      </c>
      <c r="G4" s="4">
        <v>6584</v>
      </c>
      <c r="H4" s="4">
        <v>6584</v>
      </c>
      <c r="I4" s="4">
        <v>6584</v>
      </c>
      <c r="J4" s="4">
        <v>6584</v>
      </c>
      <c r="K4" s="4">
        <v>6584</v>
      </c>
      <c r="L4" s="4">
        <v>6584</v>
      </c>
      <c r="M4" s="4">
        <v>6584</v>
      </c>
      <c r="N4" s="4">
        <v>25000</v>
      </c>
      <c r="O4" s="4">
        <v>25000</v>
      </c>
      <c r="P4" s="4">
        <v>25000</v>
      </c>
      <c r="Q4" s="4">
        <v>25000</v>
      </c>
      <c r="R4" s="4">
        <v>25000</v>
      </c>
      <c r="S4" s="4">
        <v>25000</v>
      </c>
      <c r="T4" s="4">
        <v>25000</v>
      </c>
      <c r="U4" s="4">
        <v>25000</v>
      </c>
      <c r="V4" s="4">
        <v>25000</v>
      </c>
      <c r="W4" s="4">
        <v>25000</v>
      </c>
      <c r="X4" s="4">
        <v>25000</v>
      </c>
      <c r="Y4" s="4">
        <v>25000</v>
      </c>
      <c r="Z4" s="4">
        <v>75000</v>
      </c>
      <c r="AA4" s="4">
        <v>75000</v>
      </c>
      <c r="AB4" s="4">
        <v>75000</v>
      </c>
      <c r="AC4" s="4">
        <v>75000</v>
      </c>
      <c r="AD4" s="4">
        <v>75000</v>
      </c>
      <c r="AE4" s="4">
        <v>75000</v>
      </c>
      <c r="AF4" s="4">
        <v>75000</v>
      </c>
      <c r="AG4" s="4">
        <v>75000</v>
      </c>
      <c r="AH4" s="4">
        <v>75000</v>
      </c>
      <c r="AI4" s="4">
        <v>75000</v>
      </c>
      <c r="AJ4" s="4">
        <v>75000</v>
      </c>
      <c r="AK4" s="4">
        <v>75000</v>
      </c>
      <c r="AL4" s="4">
        <v>150000</v>
      </c>
      <c r="AM4" s="4">
        <v>150000</v>
      </c>
      <c r="AN4" s="4">
        <v>150000</v>
      </c>
      <c r="AO4" s="4">
        <v>150000</v>
      </c>
      <c r="AP4" s="4">
        <v>150000</v>
      </c>
      <c r="AQ4" s="4">
        <v>150000</v>
      </c>
      <c r="AR4" s="4">
        <v>150000</v>
      </c>
      <c r="AS4" s="4">
        <v>150000</v>
      </c>
      <c r="AT4" s="4">
        <v>150000</v>
      </c>
      <c r="AU4" s="4">
        <v>150000</v>
      </c>
      <c r="AV4" s="4">
        <v>150000</v>
      </c>
      <c r="AW4" s="4">
        <v>150000</v>
      </c>
    </row>
    <row r="5" spans="1:49" x14ac:dyDescent="0.3">
      <c r="A5" t="s">
        <v>117</v>
      </c>
      <c r="B5" s="7">
        <f>B3+B4</f>
        <v>7424</v>
      </c>
      <c r="C5" s="7">
        <f t="shared" ref="C5:H5" si="0">C3+C4</f>
        <v>16160</v>
      </c>
      <c r="D5" s="7">
        <f t="shared" si="0"/>
        <v>7144</v>
      </c>
      <c r="E5" s="7">
        <f t="shared" si="0"/>
        <v>7144</v>
      </c>
      <c r="F5" s="7">
        <f t="shared" si="0"/>
        <v>7144</v>
      </c>
      <c r="G5" s="7">
        <f t="shared" si="0"/>
        <v>7004</v>
      </c>
      <c r="H5" s="7">
        <f t="shared" si="0"/>
        <v>6584</v>
      </c>
      <c r="I5" s="7">
        <f t="shared" ref="I5" si="1">I3+I4</f>
        <v>6584</v>
      </c>
      <c r="J5" s="7">
        <f t="shared" ref="J5" si="2">J3+J4</f>
        <v>6584</v>
      </c>
      <c r="K5" s="7">
        <f t="shared" ref="K5" si="3">K3+K4</f>
        <v>6584</v>
      </c>
      <c r="L5" s="7">
        <f t="shared" ref="L5" si="4">L3+L4</f>
        <v>6584</v>
      </c>
      <c r="M5" s="7">
        <f t="shared" ref="M5" si="5">M3+M4</f>
        <v>6584</v>
      </c>
      <c r="N5" s="7">
        <f t="shared" ref="N5" si="6">N3+N4</f>
        <v>25000</v>
      </c>
      <c r="O5" s="7">
        <f t="shared" ref="O5" si="7">O3+O4</f>
        <v>25000</v>
      </c>
      <c r="P5" s="7">
        <f t="shared" ref="P5" si="8">P3+P4</f>
        <v>25000</v>
      </c>
      <c r="Q5" s="7">
        <f t="shared" ref="Q5" si="9">Q3+Q4</f>
        <v>25000</v>
      </c>
      <c r="R5" s="7">
        <f t="shared" ref="R5" si="10">R3+R4</f>
        <v>25000</v>
      </c>
      <c r="S5" s="7">
        <f t="shared" ref="S5" si="11">S3+S4</f>
        <v>25000</v>
      </c>
      <c r="T5" s="7">
        <f t="shared" ref="T5" si="12">T3+T4</f>
        <v>25000</v>
      </c>
      <c r="U5" s="7">
        <f t="shared" ref="U5" si="13">U3+U4</f>
        <v>25000</v>
      </c>
      <c r="V5" s="7">
        <f t="shared" ref="V5" si="14">V3+V4</f>
        <v>25000</v>
      </c>
      <c r="W5" s="7">
        <f t="shared" ref="W5" si="15">W3+W4</f>
        <v>25000</v>
      </c>
      <c r="X5" s="7">
        <f t="shared" ref="X5" si="16">X3+X4</f>
        <v>25000</v>
      </c>
      <c r="Y5" s="7">
        <f t="shared" ref="Y5" si="17">Y3+Y4</f>
        <v>25000</v>
      </c>
      <c r="Z5" s="7">
        <f t="shared" ref="Z5" si="18">Z3+Z4</f>
        <v>75000</v>
      </c>
      <c r="AA5" s="7">
        <f t="shared" ref="AA5" si="19">AA3+AA4</f>
        <v>75000</v>
      </c>
      <c r="AB5" s="7">
        <f t="shared" ref="AB5" si="20">AB3+AB4</f>
        <v>75000</v>
      </c>
      <c r="AC5" s="7">
        <f t="shared" ref="AC5" si="21">AC3+AC4</f>
        <v>75000</v>
      </c>
      <c r="AD5" s="7">
        <f t="shared" ref="AD5" si="22">AD3+AD4</f>
        <v>75000</v>
      </c>
      <c r="AE5" s="7">
        <f t="shared" ref="AE5" si="23">AE3+AE4</f>
        <v>75000</v>
      </c>
      <c r="AF5" s="7">
        <f t="shared" ref="AF5" si="24">AF3+AF4</f>
        <v>75000</v>
      </c>
      <c r="AG5" s="7">
        <f t="shared" ref="AG5" si="25">AG3+AG4</f>
        <v>75000</v>
      </c>
      <c r="AH5" s="7">
        <f t="shared" ref="AH5" si="26">AH3+AH4</f>
        <v>75000</v>
      </c>
      <c r="AI5" s="7">
        <f t="shared" ref="AI5" si="27">AI3+AI4</f>
        <v>75000</v>
      </c>
      <c r="AJ5" s="7">
        <f t="shared" ref="AJ5" si="28">AJ3+AJ4</f>
        <v>75000</v>
      </c>
      <c r="AK5" s="7">
        <f t="shared" ref="AK5" si="29">AK3+AK4</f>
        <v>75000</v>
      </c>
      <c r="AL5" s="7">
        <f t="shared" ref="AL5" si="30">AL3+AL4</f>
        <v>150000</v>
      </c>
      <c r="AM5" s="7">
        <f t="shared" ref="AM5" si="31">AM3+AM4</f>
        <v>150000</v>
      </c>
      <c r="AN5" s="7">
        <f t="shared" ref="AN5" si="32">AN3+AN4</f>
        <v>150000</v>
      </c>
      <c r="AO5" s="7">
        <f t="shared" ref="AO5" si="33">AO3+AO4</f>
        <v>150000</v>
      </c>
      <c r="AP5" s="7">
        <f t="shared" ref="AP5" si="34">AP3+AP4</f>
        <v>150000</v>
      </c>
      <c r="AQ5" s="7">
        <f t="shared" ref="AQ5" si="35">AQ3+AQ4</f>
        <v>150000</v>
      </c>
      <c r="AR5" s="7">
        <f t="shared" ref="AR5" si="36">AR3+AR4</f>
        <v>150000</v>
      </c>
      <c r="AS5" s="7">
        <f t="shared" ref="AS5" si="37">AS3+AS4</f>
        <v>150000</v>
      </c>
      <c r="AT5" s="7">
        <f t="shared" ref="AT5" si="38">AT3+AT4</f>
        <v>150000</v>
      </c>
      <c r="AU5" s="7">
        <f t="shared" ref="AU5" si="39">AU3+AU4</f>
        <v>150000</v>
      </c>
      <c r="AV5" s="7">
        <f t="shared" ref="AV5" si="40">AV3+AV4</f>
        <v>150000</v>
      </c>
      <c r="AW5" s="7">
        <f t="shared" ref="AW5" si="41">AW3+AW4</f>
        <v>150000</v>
      </c>
    </row>
    <row r="8" spans="1:49" x14ac:dyDescent="0.3">
      <c r="A8" t="s">
        <v>113</v>
      </c>
      <c r="B8" s="6">
        <v>0.5</v>
      </c>
      <c r="C8" s="6">
        <v>0.5</v>
      </c>
      <c r="D8" s="6">
        <v>0.5</v>
      </c>
      <c r="E8" s="6">
        <v>0.5</v>
      </c>
      <c r="F8" s="6">
        <v>0.4</v>
      </c>
      <c r="G8" s="6">
        <v>0.3</v>
      </c>
      <c r="H8" s="6">
        <v>0.15</v>
      </c>
      <c r="I8" s="6">
        <v>0.15</v>
      </c>
      <c r="J8" s="6">
        <v>0.15</v>
      </c>
      <c r="K8" s="6">
        <v>0.15</v>
      </c>
      <c r="L8" s="6">
        <v>0.15</v>
      </c>
      <c r="M8" s="6">
        <v>0.15</v>
      </c>
      <c r="N8" s="6">
        <v>0.15</v>
      </c>
      <c r="O8" s="6">
        <v>0.15</v>
      </c>
      <c r="P8" s="6">
        <v>0.15</v>
      </c>
      <c r="Q8" s="6">
        <v>0.15</v>
      </c>
      <c r="R8" s="6">
        <v>0.15</v>
      </c>
      <c r="S8" s="6">
        <v>0.15</v>
      </c>
      <c r="T8" s="6">
        <v>0.15</v>
      </c>
      <c r="U8" s="6">
        <v>0.15</v>
      </c>
      <c r="V8" s="6">
        <v>0.15</v>
      </c>
      <c r="W8" s="6">
        <v>0.15</v>
      </c>
      <c r="X8" s="6">
        <v>0.15</v>
      </c>
      <c r="Y8" s="6">
        <v>0.15</v>
      </c>
      <c r="Z8" s="6">
        <v>0.15</v>
      </c>
      <c r="AA8" s="6">
        <v>0.15</v>
      </c>
      <c r="AB8" s="6">
        <v>0.15</v>
      </c>
      <c r="AC8" s="6">
        <v>0.15</v>
      </c>
      <c r="AD8" s="6">
        <v>0.15</v>
      </c>
      <c r="AE8" s="6">
        <v>0.15</v>
      </c>
      <c r="AF8" s="6">
        <v>0.15</v>
      </c>
      <c r="AG8" s="6">
        <v>0.15</v>
      </c>
      <c r="AH8" s="6">
        <v>0.15</v>
      </c>
      <c r="AI8" s="6">
        <v>0.15</v>
      </c>
      <c r="AJ8" s="6">
        <v>0.15</v>
      </c>
      <c r="AK8" s="6">
        <v>0.15</v>
      </c>
      <c r="AL8" s="6">
        <v>0.15</v>
      </c>
      <c r="AM8" s="6">
        <v>0.15</v>
      </c>
      <c r="AN8" s="6">
        <v>0.15</v>
      </c>
      <c r="AO8" s="6">
        <v>0.15</v>
      </c>
      <c r="AP8" s="6">
        <v>0.15</v>
      </c>
      <c r="AQ8" s="6">
        <v>0.15</v>
      </c>
      <c r="AR8" s="6">
        <v>0.15</v>
      </c>
      <c r="AS8" s="6">
        <v>0.15</v>
      </c>
      <c r="AT8" s="6">
        <v>0.15</v>
      </c>
      <c r="AU8" s="6">
        <v>0.15</v>
      </c>
      <c r="AV8" s="6">
        <v>0.15</v>
      </c>
      <c r="AW8" s="6">
        <v>0.15</v>
      </c>
    </row>
    <row r="9" spans="1:49" x14ac:dyDescent="0.3">
      <c r="A9" t="s">
        <v>114</v>
      </c>
      <c r="B9" s="5">
        <f>1-B8</f>
        <v>0.5</v>
      </c>
      <c r="C9" s="5">
        <f t="shared" ref="C9:I9" si="42">1-C8</f>
        <v>0.5</v>
      </c>
      <c r="D9" s="5">
        <f t="shared" si="42"/>
        <v>0.5</v>
      </c>
      <c r="E9" s="5">
        <f t="shared" si="42"/>
        <v>0.5</v>
      </c>
      <c r="F9" s="5">
        <f t="shared" si="42"/>
        <v>0.6</v>
      </c>
      <c r="G9" s="5">
        <f t="shared" si="42"/>
        <v>0.7</v>
      </c>
      <c r="H9" s="5">
        <f t="shared" si="42"/>
        <v>0.85</v>
      </c>
      <c r="I9" s="5">
        <f t="shared" si="42"/>
        <v>0.85</v>
      </c>
      <c r="J9" s="5">
        <f t="shared" ref="J9" si="43">1-J8</f>
        <v>0.85</v>
      </c>
      <c r="K9" s="5">
        <f t="shared" ref="K9" si="44">1-K8</f>
        <v>0.85</v>
      </c>
      <c r="L9" s="5">
        <f t="shared" ref="L9" si="45">1-L8</f>
        <v>0.85</v>
      </c>
      <c r="M9" s="5">
        <f t="shared" ref="M9" si="46">1-M8</f>
        <v>0.85</v>
      </c>
      <c r="N9" s="5">
        <f t="shared" ref="N9" si="47">1-N8</f>
        <v>0.85</v>
      </c>
      <c r="O9" s="5">
        <f t="shared" ref="O9" si="48">1-O8</f>
        <v>0.85</v>
      </c>
      <c r="P9" s="5">
        <f t="shared" ref="P9" si="49">1-P8</f>
        <v>0.85</v>
      </c>
      <c r="Q9" s="5">
        <f t="shared" ref="Q9" si="50">1-Q8</f>
        <v>0.85</v>
      </c>
      <c r="R9" s="5">
        <f t="shared" ref="R9" si="51">1-R8</f>
        <v>0.85</v>
      </c>
      <c r="S9" s="5">
        <f t="shared" ref="S9" si="52">1-S8</f>
        <v>0.85</v>
      </c>
      <c r="T9" s="5">
        <f t="shared" ref="T9" si="53">1-T8</f>
        <v>0.85</v>
      </c>
      <c r="U9" s="5">
        <f t="shared" ref="U9" si="54">1-U8</f>
        <v>0.85</v>
      </c>
      <c r="V9" s="5">
        <f t="shared" ref="V9" si="55">1-V8</f>
        <v>0.85</v>
      </c>
      <c r="W9" s="5">
        <f t="shared" ref="W9" si="56">1-W8</f>
        <v>0.85</v>
      </c>
      <c r="X9" s="5">
        <f t="shared" ref="X9" si="57">1-X8</f>
        <v>0.85</v>
      </c>
      <c r="Y9" s="5">
        <f t="shared" ref="Y9" si="58">1-Y8</f>
        <v>0.85</v>
      </c>
      <c r="Z9" s="5">
        <f t="shared" ref="Z9" si="59">1-Z8</f>
        <v>0.85</v>
      </c>
      <c r="AA9" s="5">
        <f t="shared" ref="AA9" si="60">1-AA8</f>
        <v>0.85</v>
      </c>
      <c r="AB9" s="5">
        <f t="shared" ref="AB9" si="61">1-AB8</f>
        <v>0.85</v>
      </c>
      <c r="AC9" s="5">
        <f t="shared" ref="AC9" si="62">1-AC8</f>
        <v>0.85</v>
      </c>
      <c r="AD9" s="5">
        <f t="shared" ref="AD9" si="63">1-AD8</f>
        <v>0.85</v>
      </c>
      <c r="AE9" s="5">
        <f t="shared" ref="AE9" si="64">1-AE8</f>
        <v>0.85</v>
      </c>
      <c r="AF9" s="5">
        <f t="shared" ref="AF9" si="65">1-AF8</f>
        <v>0.85</v>
      </c>
      <c r="AG9" s="5">
        <f t="shared" ref="AG9" si="66">1-AG8</f>
        <v>0.85</v>
      </c>
      <c r="AH9" s="5">
        <f t="shared" ref="AH9" si="67">1-AH8</f>
        <v>0.85</v>
      </c>
      <c r="AI9" s="5">
        <f t="shared" ref="AI9" si="68">1-AI8</f>
        <v>0.85</v>
      </c>
      <c r="AJ9" s="5">
        <f t="shared" ref="AJ9" si="69">1-AJ8</f>
        <v>0.85</v>
      </c>
      <c r="AK9" s="5">
        <f t="shared" ref="AK9" si="70">1-AK8</f>
        <v>0.85</v>
      </c>
      <c r="AL9" s="5">
        <f t="shared" ref="AL9" si="71">1-AL8</f>
        <v>0.85</v>
      </c>
      <c r="AM9" s="5">
        <f t="shared" ref="AM9" si="72">1-AM8</f>
        <v>0.85</v>
      </c>
      <c r="AN9" s="5">
        <f t="shared" ref="AN9" si="73">1-AN8</f>
        <v>0.85</v>
      </c>
      <c r="AO9" s="5">
        <f t="shared" ref="AO9" si="74">1-AO8</f>
        <v>0.85</v>
      </c>
      <c r="AP9" s="5">
        <f t="shared" ref="AP9" si="75">1-AP8</f>
        <v>0.85</v>
      </c>
      <c r="AQ9" s="5">
        <f t="shared" ref="AQ9" si="76">1-AQ8</f>
        <v>0.85</v>
      </c>
      <c r="AR9" s="5">
        <f t="shared" ref="AR9" si="77">1-AR8</f>
        <v>0.85</v>
      </c>
      <c r="AS9" s="5">
        <f t="shared" ref="AS9" si="78">1-AS8</f>
        <v>0.85</v>
      </c>
      <c r="AT9" s="5">
        <f t="shared" ref="AT9" si="79">1-AT8</f>
        <v>0.85</v>
      </c>
      <c r="AU9" s="5">
        <f t="shared" ref="AU9" si="80">1-AU8</f>
        <v>0.85</v>
      </c>
      <c r="AV9" s="5">
        <f t="shared" ref="AV9" si="81">1-AV8</f>
        <v>0.85</v>
      </c>
      <c r="AW9" s="5">
        <f t="shared" ref="AW9" si="82">1-AW8</f>
        <v>0.85</v>
      </c>
    </row>
    <row r="11" spans="1:49" x14ac:dyDescent="0.3">
      <c r="A11" s="1" t="s">
        <v>2</v>
      </c>
    </row>
    <row r="13" spans="1:49" x14ac:dyDescent="0.3">
      <c r="A13" t="s">
        <v>115</v>
      </c>
      <c r="B13" s="7">
        <f>B5*B8</f>
        <v>3712</v>
      </c>
      <c r="C13" s="7">
        <f t="shared" ref="C13:AW13" si="83">C5*C8</f>
        <v>8080</v>
      </c>
      <c r="D13" s="7">
        <f t="shared" si="83"/>
        <v>3572</v>
      </c>
      <c r="E13" s="7">
        <f t="shared" si="83"/>
        <v>3572</v>
      </c>
      <c r="F13" s="7">
        <f t="shared" si="83"/>
        <v>2857.6000000000004</v>
      </c>
      <c r="G13" s="7">
        <f t="shared" si="83"/>
        <v>2101.1999999999998</v>
      </c>
      <c r="H13" s="7">
        <f t="shared" si="83"/>
        <v>987.59999999999991</v>
      </c>
      <c r="I13" s="7">
        <f t="shared" si="83"/>
        <v>987.59999999999991</v>
      </c>
      <c r="J13" s="7">
        <f t="shared" si="83"/>
        <v>987.59999999999991</v>
      </c>
      <c r="K13" s="7">
        <f t="shared" si="83"/>
        <v>987.59999999999991</v>
      </c>
      <c r="L13" s="7">
        <f t="shared" si="83"/>
        <v>987.59999999999991</v>
      </c>
      <c r="M13" s="7">
        <f t="shared" si="83"/>
        <v>987.59999999999991</v>
      </c>
      <c r="N13" s="7">
        <f t="shared" si="83"/>
        <v>3750</v>
      </c>
      <c r="O13" s="7">
        <f t="shared" si="83"/>
        <v>3750</v>
      </c>
      <c r="P13" s="7">
        <f t="shared" si="83"/>
        <v>3750</v>
      </c>
      <c r="Q13" s="7">
        <f t="shared" si="83"/>
        <v>3750</v>
      </c>
      <c r="R13" s="7">
        <f t="shared" si="83"/>
        <v>3750</v>
      </c>
      <c r="S13" s="7">
        <f t="shared" si="83"/>
        <v>3750</v>
      </c>
      <c r="T13" s="7">
        <f t="shared" si="83"/>
        <v>3750</v>
      </c>
      <c r="U13" s="7">
        <f t="shared" si="83"/>
        <v>3750</v>
      </c>
      <c r="V13" s="7">
        <f t="shared" si="83"/>
        <v>3750</v>
      </c>
      <c r="W13" s="7">
        <f t="shared" si="83"/>
        <v>3750</v>
      </c>
      <c r="X13" s="7">
        <f t="shared" si="83"/>
        <v>3750</v>
      </c>
      <c r="Y13" s="7">
        <f t="shared" si="83"/>
        <v>3750</v>
      </c>
      <c r="Z13" s="7">
        <f t="shared" si="83"/>
        <v>11250</v>
      </c>
      <c r="AA13" s="7">
        <f t="shared" si="83"/>
        <v>11250</v>
      </c>
      <c r="AB13" s="7">
        <f t="shared" si="83"/>
        <v>11250</v>
      </c>
      <c r="AC13" s="7">
        <f t="shared" si="83"/>
        <v>11250</v>
      </c>
      <c r="AD13" s="7">
        <f t="shared" si="83"/>
        <v>11250</v>
      </c>
      <c r="AE13" s="7">
        <f t="shared" si="83"/>
        <v>11250</v>
      </c>
      <c r="AF13" s="7">
        <f t="shared" si="83"/>
        <v>11250</v>
      </c>
      <c r="AG13" s="7">
        <f t="shared" si="83"/>
        <v>11250</v>
      </c>
      <c r="AH13" s="7">
        <f t="shared" si="83"/>
        <v>11250</v>
      </c>
      <c r="AI13" s="7">
        <f t="shared" si="83"/>
        <v>11250</v>
      </c>
      <c r="AJ13" s="7">
        <f t="shared" si="83"/>
        <v>11250</v>
      </c>
      <c r="AK13" s="7">
        <f t="shared" si="83"/>
        <v>11250</v>
      </c>
      <c r="AL13" s="7">
        <f t="shared" si="83"/>
        <v>22500</v>
      </c>
      <c r="AM13" s="7">
        <f t="shared" si="83"/>
        <v>22500</v>
      </c>
      <c r="AN13" s="7">
        <f t="shared" si="83"/>
        <v>22500</v>
      </c>
      <c r="AO13" s="7">
        <f t="shared" si="83"/>
        <v>22500</v>
      </c>
      <c r="AP13" s="7">
        <f t="shared" si="83"/>
        <v>22500</v>
      </c>
      <c r="AQ13" s="7">
        <f t="shared" si="83"/>
        <v>22500</v>
      </c>
      <c r="AR13" s="7">
        <f t="shared" si="83"/>
        <v>22500</v>
      </c>
      <c r="AS13" s="7">
        <f t="shared" si="83"/>
        <v>22500</v>
      </c>
      <c r="AT13" s="7">
        <f t="shared" si="83"/>
        <v>22500</v>
      </c>
      <c r="AU13" s="7">
        <f t="shared" si="83"/>
        <v>22500</v>
      </c>
      <c r="AV13" s="7">
        <f t="shared" si="83"/>
        <v>22500</v>
      </c>
      <c r="AW13" s="7">
        <f t="shared" si="83"/>
        <v>22500</v>
      </c>
    </row>
    <row r="14" spans="1:49" x14ac:dyDescent="0.3">
      <c r="A14" t="s">
        <v>3</v>
      </c>
      <c r="B14" s="37">
        <v>950</v>
      </c>
      <c r="C14" s="37">
        <v>551</v>
      </c>
      <c r="D14" s="37">
        <v>551</v>
      </c>
      <c r="E14" s="37">
        <v>551</v>
      </c>
      <c r="F14" s="37">
        <v>551</v>
      </c>
      <c r="G14" s="37">
        <v>551</v>
      </c>
      <c r="H14" s="37">
        <v>500</v>
      </c>
      <c r="I14" s="37">
        <v>250</v>
      </c>
      <c r="J14" s="37">
        <v>250</v>
      </c>
      <c r="K14" s="37">
        <v>250</v>
      </c>
      <c r="L14" s="37">
        <v>250</v>
      </c>
      <c r="M14" s="37">
        <v>250</v>
      </c>
      <c r="N14" s="37">
        <v>250</v>
      </c>
      <c r="O14" s="37">
        <v>250</v>
      </c>
      <c r="P14" s="37">
        <v>250</v>
      </c>
      <c r="Q14" s="37">
        <v>250</v>
      </c>
      <c r="R14" s="37">
        <v>250</v>
      </c>
      <c r="S14" s="37">
        <v>250</v>
      </c>
      <c r="T14" s="37">
        <v>250</v>
      </c>
      <c r="U14" s="37">
        <v>250</v>
      </c>
      <c r="V14" s="37">
        <v>250</v>
      </c>
      <c r="W14" s="37">
        <v>250</v>
      </c>
      <c r="X14" s="37">
        <v>250</v>
      </c>
      <c r="Y14" s="37">
        <v>250</v>
      </c>
      <c r="Z14" s="37">
        <v>250</v>
      </c>
      <c r="AA14" s="37">
        <v>250</v>
      </c>
      <c r="AB14" s="37">
        <v>250</v>
      </c>
      <c r="AC14" s="37">
        <v>250</v>
      </c>
      <c r="AD14" s="37">
        <v>250</v>
      </c>
      <c r="AE14" s="37">
        <v>250</v>
      </c>
      <c r="AF14" s="37">
        <v>250</v>
      </c>
      <c r="AG14" s="37">
        <v>250</v>
      </c>
      <c r="AH14" s="37">
        <v>250</v>
      </c>
      <c r="AI14" s="37">
        <v>250</v>
      </c>
      <c r="AJ14" s="37">
        <v>250</v>
      </c>
      <c r="AK14" s="37">
        <v>250</v>
      </c>
      <c r="AL14" s="37">
        <v>250</v>
      </c>
      <c r="AM14" s="37">
        <v>250</v>
      </c>
      <c r="AN14" s="37">
        <v>250</v>
      </c>
      <c r="AO14" s="37">
        <v>250</v>
      </c>
      <c r="AP14" s="37">
        <v>250</v>
      </c>
      <c r="AQ14" s="37">
        <v>250</v>
      </c>
      <c r="AR14" s="37">
        <v>250</v>
      </c>
      <c r="AS14" s="37">
        <v>250</v>
      </c>
      <c r="AT14" s="37">
        <v>250</v>
      </c>
      <c r="AU14" s="37">
        <v>250</v>
      </c>
      <c r="AV14" s="37">
        <v>250</v>
      </c>
      <c r="AW14" s="37">
        <v>250</v>
      </c>
    </row>
    <row r="15" spans="1:49" x14ac:dyDescent="0.3">
      <c r="A15" t="s">
        <v>98</v>
      </c>
      <c r="B15" s="21">
        <f>ROUND(B13/B14,0)</f>
        <v>4</v>
      </c>
      <c r="C15" s="21">
        <f>ROUND(C13/C14,0)</f>
        <v>15</v>
      </c>
      <c r="D15" s="21">
        <f>ROUND(D13/D14,0)</f>
        <v>6</v>
      </c>
      <c r="E15" s="21">
        <f>ROUND(E13/E14,0)</f>
        <v>6</v>
      </c>
      <c r="F15" s="21">
        <f t="shared" ref="F15:AW15" si="84">ROUND(F13/F14,0)</f>
        <v>5</v>
      </c>
      <c r="G15" s="21">
        <f t="shared" si="84"/>
        <v>4</v>
      </c>
      <c r="H15" s="21">
        <f t="shared" si="84"/>
        <v>2</v>
      </c>
      <c r="I15" s="21">
        <f t="shared" si="84"/>
        <v>4</v>
      </c>
      <c r="J15" s="21">
        <f t="shared" si="84"/>
        <v>4</v>
      </c>
      <c r="K15" s="21">
        <f t="shared" si="84"/>
        <v>4</v>
      </c>
      <c r="L15" s="21">
        <f t="shared" si="84"/>
        <v>4</v>
      </c>
      <c r="M15" s="21">
        <f t="shared" si="84"/>
        <v>4</v>
      </c>
      <c r="N15" s="21">
        <f t="shared" si="84"/>
        <v>15</v>
      </c>
      <c r="O15" s="21">
        <f t="shared" si="84"/>
        <v>15</v>
      </c>
      <c r="P15" s="21">
        <f t="shared" si="84"/>
        <v>15</v>
      </c>
      <c r="Q15" s="21">
        <f t="shared" si="84"/>
        <v>15</v>
      </c>
      <c r="R15" s="21">
        <f t="shared" si="84"/>
        <v>15</v>
      </c>
      <c r="S15" s="21">
        <f t="shared" si="84"/>
        <v>15</v>
      </c>
      <c r="T15" s="21">
        <f t="shared" si="84"/>
        <v>15</v>
      </c>
      <c r="U15" s="21">
        <f t="shared" si="84"/>
        <v>15</v>
      </c>
      <c r="V15" s="21">
        <f t="shared" si="84"/>
        <v>15</v>
      </c>
      <c r="W15" s="21">
        <f t="shared" si="84"/>
        <v>15</v>
      </c>
      <c r="X15" s="21">
        <f t="shared" si="84"/>
        <v>15</v>
      </c>
      <c r="Y15" s="21">
        <f t="shared" si="84"/>
        <v>15</v>
      </c>
      <c r="Z15" s="21">
        <f t="shared" si="84"/>
        <v>45</v>
      </c>
      <c r="AA15" s="21">
        <f t="shared" si="84"/>
        <v>45</v>
      </c>
      <c r="AB15" s="21">
        <f t="shared" si="84"/>
        <v>45</v>
      </c>
      <c r="AC15" s="21">
        <f t="shared" si="84"/>
        <v>45</v>
      </c>
      <c r="AD15" s="21">
        <f t="shared" si="84"/>
        <v>45</v>
      </c>
      <c r="AE15" s="21">
        <f t="shared" si="84"/>
        <v>45</v>
      </c>
      <c r="AF15" s="21">
        <f t="shared" si="84"/>
        <v>45</v>
      </c>
      <c r="AG15" s="21">
        <f t="shared" si="84"/>
        <v>45</v>
      </c>
      <c r="AH15" s="21">
        <f t="shared" si="84"/>
        <v>45</v>
      </c>
      <c r="AI15" s="21">
        <f t="shared" si="84"/>
        <v>45</v>
      </c>
      <c r="AJ15" s="21">
        <f t="shared" si="84"/>
        <v>45</v>
      </c>
      <c r="AK15" s="21">
        <f t="shared" si="84"/>
        <v>45</v>
      </c>
      <c r="AL15" s="21">
        <f t="shared" si="84"/>
        <v>90</v>
      </c>
      <c r="AM15" s="21">
        <f t="shared" si="84"/>
        <v>90</v>
      </c>
      <c r="AN15" s="21">
        <f t="shared" si="84"/>
        <v>90</v>
      </c>
      <c r="AO15" s="21">
        <f t="shared" si="84"/>
        <v>90</v>
      </c>
      <c r="AP15" s="21">
        <f t="shared" si="84"/>
        <v>90</v>
      </c>
      <c r="AQ15" s="21">
        <f t="shared" si="84"/>
        <v>90</v>
      </c>
      <c r="AR15" s="21">
        <f t="shared" si="84"/>
        <v>90</v>
      </c>
      <c r="AS15" s="21">
        <f t="shared" si="84"/>
        <v>90</v>
      </c>
      <c r="AT15" s="21">
        <f t="shared" si="84"/>
        <v>90</v>
      </c>
      <c r="AU15" s="21">
        <f t="shared" si="84"/>
        <v>90</v>
      </c>
      <c r="AV15" s="21">
        <f t="shared" si="84"/>
        <v>90</v>
      </c>
      <c r="AW15" s="21">
        <f t="shared" si="84"/>
        <v>90</v>
      </c>
    </row>
    <row r="16" spans="1:49" x14ac:dyDescent="0.3">
      <c r="A16" t="s">
        <v>4</v>
      </c>
      <c r="B16" s="12">
        <v>0.2</v>
      </c>
      <c r="C16" s="12">
        <v>0.45</v>
      </c>
      <c r="D16" s="12">
        <v>0.5</v>
      </c>
      <c r="E16" s="12">
        <v>0.5</v>
      </c>
      <c r="F16" s="12">
        <v>0.5</v>
      </c>
      <c r="G16" s="12">
        <v>0.5</v>
      </c>
      <c r="H16" s="12">
        <v>0.5</v>
      </c>
      <c r="I16" s="12">
        <v>0.5</v>
      </c>
      <c r="J16" s="12">
        <v>0.5</v>
      </c>
      <c r="K16" s="12">
        <v>0.5</v>
      </c>
      <c r="L16" s="12">
        <v>0.5</v>
      </c>
      <c r="M16" s="12">
        <v>0.5</v>
      </c>
      <c r="N16" s="12">
        <v>0.5</v>
      </c>
      <c r="O16" s="12">
        <v>0.5</v>
      </c>
      <c r="P16" s="12">
        <v>0.5</v>
      </c>
      <c r="Q16" s="12">
        <v>0.5</v>
      </c>
      <c r="R16" s="12">
        <v>0.5</v>
      </c>
      <c r="S16" s="12">
        <v>0.5</v>
      </c>
      <c r="T16" s="12">
        <v>0.5</v>
      </c>
      <c r="U16" s="12">
        <v>0.5</v>
      </c>
      <c r="V16" s="12">
        <v>0.5</v>
      </c>
      <c r="W16" s="12">
        <v>0.5</v>
      </c>
      <c r="X16" s="12">
        <v>0.5</v>
      </c>
      <c r="Y16" s="12">
        <v>0.5</v>
      </c>
      <c r="Z16" s="12">
        <v>0.5</v>
      </c>
      <c r="AA16" s="12">
        <v>0.5</v>
      </c>
      <c r="AB16" s="12">
        <v>0.5</v>
      </c>
      <c r="AC16" s="12">
        <v>0.5</v>
      </c>
      <c r="AD16" s="12">
        <v>0.5</v>
      </c>
      <c r="AE16" s="12">
        <v>0.5</v>
      </c>
      <c r="AF16" s="12">
        <v>0.5</v>
      </c>
      <c r="AG16" s="12">
        <v>0.5</v>
      </c>
      <c r="AH16" s="12">
        <v>0.5</v>
      </c>
      <c r="AI16" s="12">
        <v>0.5</v>
      </c>
      <c r="AJ16" s="12">
        <v>0.5</v>
      </c>
      <c r="AK16" s="12">
        <v>0.5</v>
      </c>
      <c r="AL16" s="12">
        <v>0.5</v>
      </c>
      <c r="AM16" s="12">
        <v>0.5</v>
      </c>
      <c r="AN16" s="12">
        <v>0.5</v>
      </c>
      <c r="AO16" s="12">
        <v>0.5</v>
      </c>
      <c r="AP16" s="12">
        <v>0.5</v>
      </c>
      <c r="AQ16" s="12">
        <v>0.5</v>
      </c>
      <c r="AR16" s="12">
        <v>0.5</v>
      </c>
      <c r="AS16" s="12">
        <v>0.5</v>
      </c>
      <c r="AT16" s="12">
        <v>0.5</v>
      </c>
      <c r="AU16" s="12">
        <v>0.5</v>
      </c>
      <c r="AV16" s="12">
        <v>0.5</v>
      </c>
      <c r="AW16" s="12">
        <v>0.5</v>
      </c>
    </row>
    <row r="17" spans="1:49" x14ac:dyDescent="0.3">
      <c r="A17" t="s">
        <v>99</v>
      </c>
      <c r="B17" s="21">
        <f>ROUND(B15*B16,0)</f>
        <v>1</v>
      </c>
      <c r="C17" s="21">
        <f>ROUND(C15*C16,0)</f>
        <v>7</v>
      </c>
      <c r="D17" s="21">
        <f>ROUND(D15*D16,0)</f>
        <v>3</v>
      </c>
      <c r="E17" s="21">
        <f>ROUND(E15*E16,0)</f>
        <v>3</v>
      </c>
      <c r="F17" s="21">
        <f t="shared" ref="F17:AW17" si="85">ROUND(F15*F16,0)</f>
        <v>3</v>
      </c>
      <c r="G17" s="21">
        <f t="shared" si="85"/>
        <v>2</v>
      </c>
      <c r="H17" s="21">
        <f t="shared" si="85"/>
        <v>1</v>
      </c>
      <c r="I17" s="21">
        <f t="shared" si="85"/>
        <v>2</v>
      </c>
      <c r="J17" s="21">
        <f t="shared" si="85"/>
        <v>2</v>
      </c>
      <c r="K17" s="21">
        <f t="shared" si="85"/>
        <v>2</v>
      </c>
      <c r="L17" s="21">
        <f t="shared" si="85"/>
        <v>2</v>
      </c>
      <c r="M17" s="21">
        <f t="shared" si="85"/>
        <v>2</v>
      </c>
      <c r="N17" s="21">
        <f t="shared" si="85"/>
        <v>8</v>
      </c>
      <c r="O17" s="21">
        <f t="shared" si="85"/>
        <v>8</v>
      </c>
      <c r="P17" s="21">
        <f t="shared" si="85"/>
        <v>8</v>
      </c>
      <c r="Q17" s="21">
        <f t="shared" si="85"/>
        <v>8</v>
      </c>
      <c r="R17" s="21">
        <f t="shared" si="85"/>
        <v>8</v>
      </c>
      <c r="S17" s="21">
        <f t="shared" si="85"/>
        <v>8</v>
      </c>
      <c r="T17" s="21">
        <f t="shared" si="85"/>
        <v>8</v>
      </c>
      <c r="U17" s="21">
        <f t="shared" si="85"/>
        <v>8</v>
      </c>
      <c r="V17" s="21">
        <f t="shared" si="85"/>
        <v>8</v>
      </c>
      <c r="W17" s="21">
        <f t="shared" si="85"/>
        <v>8</v>
      </c>
      <c r="X17" s="21">
        <f t="shared" si="85"/>
        <v>8</v>
      </c>
      <c r="Y17" s="21">
        <f t="shared" si="85"/>
        <v>8</v>
      </c>
      <c r="Z17" s="21">
        <f t="shared" si="85"/>
        <v>23</v>
      </c>
      <c r="AA17" s="21">
        <f t="shared" si="85"/>
        <v>23</v>
      </c>
      <c r="AB17" s="21">
        <f t="shared" si="85"/>
        <v>23</v>
      </c>
      <c r="AC17" s="21">
        <f t="shared" si="85"/>
        <v>23</v>
      </c>
      <c r="AD17" s="21">
        <f t="shared" si="85"/>
        <v>23</v>
      </c>
      <c r="AE17" s="21">
        <f t="shared" si="85"/>
        <v>23</v>
      </c>
      <c r="AF17" s="21">
        <f t="shared" si="85"/>
        <v>23</v>
      </c>
      <c r="AG17" s="21">
        <f t="shared" si="85"/>
        <v>23</v>
      </c>
      <c r="AH17" s="21">
        <f t="shared" si="85"/>
        <v>23</v>
      </c>
      <c r="AI17" s="21">
        <f t="shared" si="85"/>
        <v>23</v>
      </c>
      <c r="AJ17" s="21">
        <f t="shared" si="85"/>
        <v>23</v>
      </c>
      <c r="AK17" s="21">
        <f t="shared" si="85"/>
        <v>23</v>
      </c>
      <c r="AL17" s="21">
        <f t="shared" si="85"/>
        <v>45</v>
      </c>
      <c r="AM17" s="21">
        <f t="shared" si="85"/>
        <v>45</v>
      </c>
      <c r="AN17" s="21">
        <f t="shared" si="85"/>
        <v>45</v>
      </c>
      <c r="AO17" s="21">
        <f t="shared" si="85"/>
        <v>45</v>
      </c>
      <c r="AP17" s="21">
        <f t="shared" si="85"/>
        <v>45</v>
      </c>
      <c r="AQ17" s="21">
        <f t="shared" si="85"/>
        <v>45</v>
      </c>
      <c r="AR17" s="21">
        <f t="shared" si="85"/>
        <v>45</v>
      </c>
      <c r="AS17" s="21">
        <f t="shared" si="85"/>
        <v>45</v>
      </c>
      <c r="AT17" s="21">
        <f t="shared" si="85"/>
        <v>45</v>
      </c>
      <c r="AU17" s="21">
        <f t="shared" si="85"/>
        <v>45</v>
      </c>
      <c r="AV17" s="21">
        <f t="shared" si="85"/>
        <v>45</v>
      </c>
      <c r="AW17" s="21">
        <f t="shared" si="85"/>
        <v>45</v>
      </c>
    </row>
    <row r="18" spans="1:49" x14ac:dyDescent="0.3">
      <c r="A18" t="s">
        <v>100</v>
      </c>
      <c r="B18" s="21">
        <f>B15+B17</f>
        <v>5</v>
      </c>
      <c r="C18" s="21">
        <f>C15+C17</f>
        <v>22</v>
      </c>
      <c r="D18" s="21">
        <f>D15+D17</f>
        <v>9</v>
      </c>
      <c r="E18" s="21">
        <f>E15+E17</f>
        <v>9</v>
      </c>
      <c r="F18" s="21">
        <f t="shared" ref="F18:AW18" si="86">F15+F17</f>
        <v>8</v>
      </c>
      <c r="G18" s="21">
        <f t="shared" si="86"/>
        <v>6</v>
      </c>
      <c r="H18" s="21">
        <f t="shared" si="86"/>
        <v>3</v>
      </c>
      <c r="I18" s="21">
        <f t="shared" si="86"/>
        <v>6</v>
      </c>
      <c r="J18" s="21">
        <f t="shared" si="86"/>
        <v>6</v>
      </c>
      <c r="K18" s="21">
        <f t="shared" si="86"/>
        <v>6</v>
      </c>
      <c r="L18" s="21">
        <f t="shared" si="86"/>
        <v>6</v>
      </c>
      <c r="M18" s="21">
        <f t="shared" si="86"/>
        <v>6</v>
      </c>
      <c r="N18" s="21">
        <f t="shared" si="86"/>
        <v>23</v>
      </c>
      <c r="O18" s="21">
        <f t="shared" si="86"/>
        <v>23</v>
      </c>
      <c r="P18" s="21">
        <f t="shared" si="86"/>
        <v>23</v>
      </c>
      <c r="Q18" s="21">
        <f t="shared" si="86"/>
        <v>23</v>
      </c>
      <c r="R18" s="21">
        <f t="shared" si="86"/>
        <v>23</v>
      </c>
      <c r="S18" s="21">
        <f t="shared" si="86"/>
        <v>23</v>
      </c>
      <c r="T18" s="21">
        <f t="shared" si="86"/>
        <v>23</v>
      </c>
      <c r="U18" s="21">
        <f t="shared" si="86"/>
        <v>23</v>
      </c>
      <c r="V18" s="21">
        <f t="shared" si="86"/>
        <v>23</v>
      </c>
      <c r="W18" s="21">
        <f t="shared" si="86"/>
        <v>23</v>
      </c>
      <c r="X18" s="21">
        <f t="shared" si="86"/>
        <v>23</v>
      </c>
      <c r="Y18" s="21">
        <f t="shared" si="86"/>
        <v>23</v>
      </c>
      <c r="Z18" s="21">
        <f t="shared" si="86"/>
        <v>68</v>
      </c>
      <c r="AA18" s="21">
        <f t="shared" si="86"/>
        <v>68</v>
      </c>
      <c r="AB18" s="21">
        <f t="shared" si="86"/>
        <v>68</v>
      </c>
      <c r="AC18" s="21">
        <f t="shared" si="86"/>
        <v>68</v>
      </c>
      <c r="AD18" s="21">
        <f t="shared" si="86"/>
        <v>68</v>
      </c>
      <c r="AE18" s="21">
        <f t="shared" si="86"/>
        <v>68</v>
      </c>
      <c r="AF18" s="21">
        <f t="shared" si="86"/>
        <v>68</v>
      </c>
      <c r="AG18" s="21">
        <f t="shared" si="86"/>
        <v>68</v>
      </c>
      <c r="AH18" s="21">
        <f t="shared" si="86"/>
        <v>68</v>
      </c>
      <c r="AI18" s="21">
        <f t="shared" si="86"/>
        <v>68</v>
      </c>
      <c r="AJ18" s="21">
        <f t="shared" si="86"/>
        <v>68</v>
      </c>
      <c r="AK18" s="21">
        <f t="shared" si="86"/>
        <v>68</v>
      </c>
      <c r="AL18" s="21">
        <f t="shared" si="86"/>
        <v>135</v>
      </c>
      <c r="AM18" s="21">
        <f t="shared" si="86"/>
        <v>135</v>
      </c>
      <c r="AN18" s="21">
        <f t="shared" si="86"/>
        <v>135</v>
      </c>
      <c r="AO18" s="21">
        <f t="shared" si="86"/>
        <v>135</v>
      </c>
      <c r="AP18" s="21">
        <f t="shared" si="86"/>
        <v>135</v>
      </c>
      <c r="AQ18" s="21">
        <f t="shared" si="86"/>
        <v>135</v>
      </c>
      <c r="AR18" s="21">
        <f t="shared" si="86"/>
        <v>135</v>
      </c>
      <c r="AS18" s="21">
        <f t="shared" si="86"/>
        <v>135</v>
      </c>
      <c r="AT18" s="21">
        <f t="shared" si="86"/>
        <v>135</v>
      </c>
      <c r="AU18" s="21">
        <f t="shared" si="86"/>
        <v>135</v>
      </c>
      <c r="AV18" s="21">
        <f t="shared" si="86"/>
        <v>135</v>
      </c>
      <c r="AW18" s="21">
        <f t="shared" si="86"/>
        <v>135</v>
      </c>
    </row>
    <row r="19" spans="1:49" x14ac:dyDescent="0.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</row>
    <row r="20" spans="1:49" x14ac:dyDescent="0.3">
      <c r="A20" t="s">
        <v>101</v>
      </c>
      <c r="B20" s="20">
        <v>1</v>
      </c>
      <c r="C20" s="20">
        <v>1</v>
      </c>
      <c r="D20" s="20">
        <v>1</v>
      </c>
      <c r="E20" s="20">
        <v>3</v>
      </c>
      <c r="F20" s="20">
        <v>3</v>
      </c>
      <c r="G20" s="20">
        <v>3</v>
      </c>
      <c r="H20" s="20">
        <v>3</v>
      </c>
      <c r="I20" s="20">
        <v>3</v>
      </c>
      <c r="J20" s="20">
        <v>3</v>
      </c>
      <c r="K20" s="20">
        <v>3</v>
      </c>
      <c r="L20" s="20">
        <v>3</v>
      </c>
      <c r="M20" s="20">
        <v>2</v>
      </c>
      <c r="N20" s="20">
        <v>2</v>
      </c>
      <c r="O20" s="20">
        <v>2</v>
      </c>
      <c r="P20" s="20">
        <v>2</v>
      </c>
      <c r="Q20" s="20">
        <v>2</v>
      </c>
      <c r="R20" s="20">
        <v>2</v>
      </c>
      <c r="S20" s="20">
        <v>2</v>
      </c>
      <c r="T20" s="20">
        <v>2</v>
      </c>
      <c r="U20" s="20">
        <v>2</v>
      </c>
      <c r="V20" s="20">
        <v>2</v>
      </c>
      <c r="W20" s="20">
        <v>2</v>
      </c>
      <c r="X20" s="20">
        <v>2</v>
      </c>
      <c r="Y20" s="20">
        <v>2</v>
      </c>
      <c r="Z20" s="20">
        <v>2</v>
      </c>
      <c r="AA20" s="20">
        <v>2</v>
      </c>
      <c r="AB20" s="20">
        <v>2</v>
      </c>
      <c r="AC20" s="20">
        <v>2</v>
      </c>
      <c r="AD20" s="20">
        <v>2</v>
      </c>
      <c r="AE20" s="20">
        <v>2</v>
      </c>
      <c r="AF20" s="20">
        <v>2</v>
      </c>
      <c r="AG20" s="20">
        <v>2</v>
      </c>
      <c r="AH20" s="20">
        <v>2</v>
      </c>
      <c r="AI20" s="20">
        <v>2</v>
      </c>
      <c r="AJ20" s="20">
        <v>2</v>
      </c>
      <c r="AK20" s="20">
        <v>2</v>
      </c>
      <c r="AL20" s="20">
        <v>2</v>
      </c>
      <c r="AM20" s="20">
        <v>2</v>
      </c>
      <c r="AN20" s="20">
        <v>2</v>
      </c>
      <c r="AO20" s="20">
        <v>2</v>
      </c>
      <c r="AP20" s="20">
        <v>2</v>
      </c>
      <c r="AQ20" s="20">
        <v>2</v>
      </c>
      <c r="AR20" s="20">
        <v>2</v>
      </c>
      <c r="AS20" s="20">
        <v>2</v>
      </c>
      <c r="AT20" s="20">
        <v>2</v>
      </c>
      <c r="AU20" s="20">
        <v>2</v>
      </c>
      <c r="AV20" s="20">
        <v>2</v>
      </c>
      <c r="AW20" s="20">
        <v>2</v>
      </c>
    </row>
    <row r="21" spans="1:49" x14ac:dyDescent="0.3">
      <c r="A21" t="s">
        <v>5</v>
      </c>
      <c r="B21" s="20">
        <v>5</v>
      </c>
      <c r="C21" s="20">
        <v>7</v>
      </c>
      <c r="D21" s="20">
        <v>9</v>
      </c>
      <c r="E21" s="20">
        <v>18</v>
      </c>
      <c r="F21" s="20">
        <v>18</v>
      </c>
      <c r="G21" s="20">
        <v>20</v>
      </c>
      <c r="H21" s="20">
        <v>20</v>
      </c>
      <c r="I21" s="20">
        <v>15</v>
      </c>
      <c r="J21" s="20">
        <v>15</v>
      </c>
      <c r="K21" s="20">
        <v>13</v>
      </c>
      <c r="L21" s="20">
        <v>13</v>
      </c>
      <c r="M21" s="20">
        <v>13</v>
      </c>
      <c r="N21" s="20">
        <v>5</v>
      </c>
      <c r="O21" s="20">
        <v>5</v>
      </c>
      <c r="P21" s="20">
        <v>5</v>
      </c>
      <c r="Q21" s="20">
        <v>5</v>
      </c>
      <c r="R21" s="20">
        <v>5</v>
      </c>
      <c r="S21" s="20">
        <v>5</v>
      </c>
      <c r="T21" s="20">
        <v>5</v>
      </c>
      <c r="U21" s="20">
        <v>5</v>
      </c>
      <c r="V21" s="20">
        <v>5</v>
      </c>
      <c r="W21" s="20">
        <v>5</v>
      </c>
      <c r="X21" s="20">
        <v>5</v>
      </c>
      <c r="Y21" s="20">
        <v>5</v>
      </c>
      <c r="Z21" s="20">
        <v>5</v>
      </c>
      <c r="AA21" s="20">
        <v>5</v>
      </c>
      <c r="AB21" s="20">
        <v>5</v>
      </c>
      <c r="AC21" s="20">
        <v>5</v>
      </c>
      <c r="AD21" s="20">
        <v>5</v>
      </c>
      <c r="AE21" s="20">
        <v>5</v>
      </c>
      <c r="AF21" s="20">
        <v>5</v>
      </c>
      <c r="AG21" s="20">
        <v>5</v>
      </c>
      <c r="AH21" s="20">
        <v>5</v>
      </c>
      <c r="AI21" s="20">
        <v>5</v>
      </c>
      <c r="AJ21" s="20">
        <v>5</v>
      </c>
      <c r="AK21" s="20">
        <v>5</v>
      </c>
      <c r="AL21" s="20">
        <v>5</v>
      </c>
      <c r="AM21" s="20">
        <v>5</v>
      </c>
      <c r="AN21" s="20">
        <v>5</v>
      </c>
      <c r="AO21" s="20">
        <v>5</v>
      </c>
      <c r="AP21" s="20">
        <v>5</v>
      </c>
      <c r="AQ21" s="20">
        <v>5</v>
      </c>
      <c r="AR21" s="20">
        <v>5</v>
      </c>
      <c r="AS21" s="20">
        <v>5</v>
      </c>
      <c r="AT21" s="20">
        <v>5</v>
      </c>
      <c r="AU21" s="20">
        <v>5</v>
      </c>
      <c r="AV21" s="20">
        <v>5</v>
      </c>
      <c r="AW21" s="20">
        <v>5</v>
      </c>
    </row>
    <row r="22" spans="1:49" x14ac:dyDescent="0.3">
      <c r="A22" t="s">
        <v>6</v>
      </c>
      <c r="B22" s="21">
        <f>B20*B21</f>
        <v>5</v>
      </c>
      <c r="C22" s="21">
        <f>C20*C21</f>
        <v>7</v>
      </c>
      <c r="D22" s="21">
        <f>D20*D21</f>
        <v>9</v>
      </c>
      <c r="E22" s="21">
        <f>E20*E21</f>
        <v>54</v>
      </c>
      <c r="F22" s="21">
        <f t="shared" ref="F22:AW22" si="87">F20*F21</f>
        <v>54</v>
      </c>
      <c r="G22" s="21">
        <f t="shared" si="87"/>
        <v>60</v>
      </c>
      <c r="H22" s="21">
        <f t="shared" si="87"/>
        <v>60</v>
      </c>
      <c r="I22" s="21">
        <f t="shared" si="87"/>
        <v>45</v>
      </c>
      <c r="J22" s="21">
        <f t="shared" si="87"/>
        <v>45</v>
      </c>
      <c r="K22" s="21">
        <f t="shared" si="87"/>
        <v>39</v>
      </c>
      <c r="L22" s="21">
        <f t="shared" si="87"/>
        <v>39</v>
      </c>
      <c r="M22" s="21">
        <f t="shared" si="87"/>
        <v>26</v>
      </c>
      <c r="N22" s="21">
        <f t="shared" si="87"/>
        <v>10</v>
      </c>
      <c r="O22" s="21">
        <f t="shared" si="87"/>
        <v>10</v>
      </c>
      <c r="P22" s="21">
        <f t="shared" si="87"/>
        <v>10</v>
      </c>
      <c r="Q22" s="21">
        <f t="shared" si="87"/>
        <v>10</v>
      </c>
      <c r="R22" s="21">
        <f t="shared" si="87"/>
        <v>10</v>
      </c>
      <c r="S22" s="21">
        <f t="shared" si="87"/>
        <v>10</v>
      </c>
      <c r="T22" s="21">
        <f t="shared" si="87"/>
        <v>10</v>
      </c>
      <c r="U22" s="21">
        <f t="shared" si="87"/>
        <v>10</v>
      </c>
      <c r="V22" s="21">
        <f t="shared" si="87"/>
        <v>10</v>
      </c>
      <c r="W22" s="21">
        <f t="shared" si="87"/>
        <v>10</v>
      </c>
      <c r="X22" s="21">
        <f t="shared" si="87"/>
        <v>10</v>
      </c>
      <c r="Y22" s="21">
        <f t="shared" si="87"/>
        <v>10</v>
      </c>
      <c r="Z22" s="21">
        <f t="shared" si="87"/>
        <v>10</v>
      </c>
      <c r="AA22" s="21">
        <f t="shared" si="87"/>
        <v>10</v>
      </c>
      <c r="AB22" s="21">
        <f t="shared" si="87"/>
        <v>10</v>
      </c>
      <c r="AC22" s="21">
        <f t="shared" si="87"/>
        <v>10</v>
      </c>
      <c r="AD22" s="21">
        <f t="shared" si="87"/>
        <v>10</v>
      </c>
      <c r="AE22" s="21">
        <f t="shared" si="87"/>
        <v>10</v>
      </c>
      <c r="AF22" s="21">
        <f t="shared" si="87"/>
        <v>10</v>
      </c>
      <c r="AG22" s="21">
        <f t="shared" si="87"/>
        <v>10</v>
      </c>
      <c r="AH22" s="21">
        <f t="shared" si="87"/>
        <v>10</v>
      </c>
      <c r="AI22" s="21">
        <f t="shared" si="87"/>
        <v>10</v>
      </c>
      <c r="AJ22" s="21">
        <f t="shared" si="87"/>
        <v>10</v>
      </c>
      <c r="AK22" s="21">
        <f t="shared" si="87"/>
        <v>10</v>
      </c>
      <c r="AL22" s="21">
        <f t="shared" si="87"/>
        <v>10</v>
      </c>
      <c r="AM22" s="21">
        <f t="shared" si="87"/>
        <v>10</v>
      </c>
      <c r="AN22" s="21">
        <f t="shared" si="87"/>
        <v>10</v>
      </c>
      <c r="AO22" s="21">
        <f t="shared" si="87"/>
        <v>10</v>
      </c>
      <c r="AP22" s="21">
        <f t="shared" si="87"/>
        <v>10</v>
      </c>
      <c r="AQ22" s="21">
        <f t="shared" si="87"/>
        <v>10</v>
      </c>
      <c r="AR22" s="21">
        <f t="shared" si="87"/>
        <v>10</v>
      </c>
      <c r="AS22" s="21">
        <f t="shared" si="87"/>
        <v>10</v>
      </c>
      <c r="AT22" s="21">
        <f t="shared" si="87"/>
        <v>10</v>
      </c>
      <c r="AU22" s="21">
        <f t="shared" si="87"/>
        <v>10</v>
      </c>
      <c r="AV22" s="21">
        <f t="shared" si="87"/>
        <v>10</v>
      </c>
      <c r="AW22" s="21">
        <f t="shared" si="87"/>
        <v>10</v>
      </c>
    </row>
    <row r="23" spans="1:49" x14ac:dyDescent="0.3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</row>
    <row r="24" spans="1:49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</row>
    <row r="25" spans="1:49" x14ac:dyDescent="0.3">
      <c r="A25" t="s">
        <v>102</v>
      </c>
      <c r="B25" s="12">
        <v>0.05</v>
      </c>
      <c r="C25" s="12">
        <v>0.05</v>
      </c>
      <c r="D25" s="12">
        <v>0.05</v>
      </c>
      <c r="E25" s="12">
        <v>0.05</v>
      </c>
      <c r="F25" s="12">
        <v>0.1</v>
      </c>
      <c r="G25" s="12">
        <v>0.05</v>
      </c>
      <c r="H25" s="12">
        <v>0.05</v>
      </c>
      <c r="I25" s="12">
        <v>0.05</v>
      </c>
      <c r="J25" s="12">
        <v>0.05</v>
      </c>
      <c r="K25" s="12">
        <v>0.05</v>
      </c>
      <c r="L25" s="12">
        <v>0.05</v>
      </c>
      <c r="M25" s="12">
        <v>0.05</v>
      </c>
      <c r="N25" s="12">
        <v>0.05</v>
      </c>
      <c r="O25" s="12">
        <v>0.05</v>
      </c>
      <c r="P25" s="12">
        <v>0.05</v>
      </c>
      <c r="Q25" s="12">
        <v>0.05</v>
      </c>
      <c r="R25" s="12">
        <v>0.05</v>
      </c>
      <c r="S25" s="12">
        <v>0.05</v>
      </c>
      <c r="T25" s="12">
        <v>0.05</v>
      </c>
      <c r="U25" s="12">
        <v>0.05</v>
      </c>
      <c r="V25" s="12">
        <v>0.05</v>
      </c>
      <c r="W25" s="12">
        <v>0.05</v>
      </c>
      <c r="X25" s="12">
        <v>0.05</v>
      </c>
      <c r="Y25" s="12">
        <v>0.05</v>
      </c>
      <c r="Z25" s="12">
        <v>0.05</v>
      </c>
      <c r="AA25" s="12">
        <v>0.05</v>
      </c>
      <c r="AB25" s="12">
        <v>0.05</v>
      </c>
      <c r="AC25" s="12">
        <v>0.05</v>
      </c>
      <c r="AD25" s="12">
        <v>0.05</v>
      </c>
      <c r="AE25" s="12">
        <v>0.05</v>
      </c>
      <c r="AF25" s="12">
        <v>0.05</v>
      </c>
      <c r="AG25" s="12">
        <v>0.05</v>
      </c>
      <c r="AH25" s="12">
        <v>0.05</v>
      </c>
      <c r="AI25" s="12">
        <v>0.05</v>
      </c>
      <c r="AJ25" s="12">
        <v>0.05</v>
      </c>
      <c r="AK25" s="12">
        <v>0.05</v>
      </c>
      <c r="AL25" s="12">
        <v>0.05</v>
      </c>
      <c r="AM25" s="12">
        <v>0.05</v>
      </c>
      <c r="AN25" s="12">
        <v>0.05</v>
      </c>
      <c r="AO25" s="12">
        <v>0.05</v>
      </c>
      <c r="AP25" s="12">
        <v>0.05</v>
      </c>
      <c r="AQ25" s="12">
        <v>0.05</v>
      </c>
      <c r="AR25" s="12">
        <v>0.05</v>
      </c>
      <c r="AS25" s="12">
        <v>0.05</v>
      </c>
      <c r="AT25" s="12">
        <v>0.05</v>
      </c>
      <c r="AU25" s="12">
        <v>0.05</v>
      </c>
      <c r="AV25" s="12">
        <v>0.05</v>
      </c>
      <c r="AW25" s="12">
        <v>0.05</v>
      </c>
    </row>
    <row r="26" spans="1:49" x14ac:dyDescent="0.3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</row>
    <row r="27" spans="1:49" x14ac:dyDescent="0.3">
      <c r="A27" t="s">
        <v>7</v>
      </c>
      <c r="B27" s="21">
        <f t="shared" ref="B27:AW27" si="88">B18+B22</f>
        <v>10</v>
      </c>
      <c r="C27" s="21">
        <f t="shared" si="88"/>
        <v>29</v>
      </c>
      <c r="D27" s="21">
        <f t="shared" si="88"/>
        <v>18</v>
      </c>
      <c r="E27" s="21">
        <f t="shared" si="88"/>
        <v>63</v>
      </c>
      <c r="F27" s="21">
        <f t="shared" si="88"/>
        <v>62</v>
      </c>
      <c r="G27" s="21">
        <f t="shared" si="88"/>
        <v>66</v>
      </c>
      <c r="H27" s="21">
        <f t="shared" si="88"/>
        <v>63</v>
      </c>
      <c r="I27" s="21">
        <f t="shared" si="88"/>
        <v>51</v>
      </c>
      <c r="J27" s="21">
        <f t="shared" si="88"/>
        <v>51</v>
      </c>
      <c r="K27" s="21">
        <f t="shared" si="88"/>
        <v>45</v>
      </c>
      <c r="L27" s="21">
        <f t="shared" si="88"/>
        <v>45</v>
      </c>
      <c r="M27" s="21">
        <f t="shared" si="88"/>
        <v>32</v>
      </c>
      <c r="N27" s="21">
        <f t="shared" si="88"/>
        <v>33</v>
      </c>
      <c r="O27" s="21">
        <f t="shared" si="88"/>
        <v>33</v>
      </c>
      <c r="P27" s="21">
        <f t="shared" si="88"/>
        <v>33</v>
      </c>
      <c r="Q27" s="21">
        <f t="shared" si="88"/>
        <v>33</v>
      </c>
      <c r="R27" s="21">
        <f t="shared" si="88"/>
        <v>33</v>
      </c>
      <c r="S27" s="21">
        <f t="shared" si="88"/>
        <v>33</v>
      </c>
      <c r="T27" s="21">
        <f t="shared" si="88"/>
        <v>33</v>
      </c>
      <c r="U27" s="21">
        <f t="shared" si="88"/>
        <v>33</v>
      </c>
      <c r="V27" s="21">
        <f t="shared" si="88"/>
        <v>33</v>
      </c>
      <c r="W27" s="21">
        <f t="shared" si="88"/>
        <v>33</v>
      </c>
      <c r="X27" s="21">
        <f t="shared" si="88"/>
        <v>33</v>
      </c>
      <c r="Y27" s="21">
        <f t="shared" si="88"/>
        <v>33</v>
      </c>
      <c r="Z27" s="21">
        <f t="shared" si="88"/>
        <v>78</v>
      </c>
      <c r="AA27" s="21">
        <f t="shared" si="88"/>
        <v>78</v>
      </c>
      <c r="AB27" s="21">
        <f t="shared" si="88"/>
        <v>78</v>
      </c>
      <c r="AC27" s="21">
        <f t="shared" si="88"/>
        <v>78</v>
      </c>
      <c r="AD27" s="21">
        <f t="shared" si="88"/>
        <v>78</v>
      </c>
      <c r="AE27" s="21">
        <f t="shared" si="88"/>
        <v>78</v>
      </c>
      <c r="AF27" s="21">
        <f t="shared" si="88"/>
        <v>78</v>
      </c>
      <c r="AG27" s="21">
        <f t="shared" si="88"/>
        <v>78</v>
      </c>
      <c r="AH27" s="21">
        <f t="shared" si="88"/>
        <v>78</v>
      </c>
      <c r="AI27" s="21">
        <f t="shared" si="88"/>
        <v>78</v>
      </c>
      <c r="AJ27" s="21">
        <f t="shared" si="88"/>
        <v>78</v>
      </c>
      <c r="AK27" s="21">
        <f t="shared" si="88"/>
        <v>78</v>
      </c>
      <c r="AL27" s="21">
        <f t="shared" si="88"/>
        <v>145</v>
      </c>
      <c r="AM27" s="21">
        <f t="shared" si="88"/>
        <v>145</v>
      </c>
      <c r="AN27" s="21">
        <f t="shared" si="88"/>
        <v>145</v>
      </c>
      <c r="AO27" s="21">
        <f t="shared" si="88"/>
        <v>145</v>
      </c>
      <c r="AP27" s="21">
        <f t="shared" si="88"/>
        <v>145</v>
      </c>
      <c r="AQ27" s="21">
        <f t="shared" si="88"/>
        <v>145</v>
      </c>
      <c r="AR27" s="21">
        <f t="shared" si="88"/>
        <v>145</v>
      </c>
      <c r="AS27" s="21">
        <f t="shared" si="88"/>
        <v>145</v>
      </c>
      <c r="AT27" s="21">
        <f t="shared" si="88"/>
        <v>145</v>
      </c>
      <c r="AU27" s="21">
        <f t="shared" si="88"/>
        <v>145</v>
      </c>
      <c r="AV27" s="21">
        <f t="shared" si="88"/>
        <v>145</v>
      </c>
      <c r="AW27" s="21">
        <f t="shared" si="88"/>
        <v>145</v>
      </c>
    </row>
    <row r="28" spans="1:49" x14ac:dyDescent="0.3">
      <c r="A28" t="s">
        <v>8</v>
      </c>
      <c r="B28" s="21"/>
      <c r="C28" s="21">
        <f>B30</f>
        <v>10</v>
      </c>
      <c r="D28" s="21">
        <f>AVERAGE(B30:C30)</f>
        <v>24</v>
      </c>
      <c r="E28" s="21">
        <f>AVERAGE(C30:D30)</f>
        <v>39</v>
      </c>
      <c r="F28" s="21">
        <f>AVERAGE(D30:E30)</f>
        <v>70</v>
      </c>
      <c r="G28" s="21">
        <f t="shared" ref="G28:K28" si="89">AVERAGE(E30:F30)</f>
        <v>111</v>
      </c>
      <c r="H28" s="21">
        <f t="shared" si="89"/>
        <v>146.5</v>
      </c>
      <c r="I28" s="21">
        <f t="shared" si="89"/>
        <v>185.75</v>
      </c>
      <c r="J28" s="21">
        <f t="shared" si="89"/>
        <v>213.625</v>
      </c>
      <c r="K28" s="21">
        <f t="shared" si="89"/>
        <v>240.1875</v>
      </c>
      <c r="L28" s="21">
        <f t="shared" ref="L28" si="90">AVERAGE(J30:K30)</f>
        <v>262.90625</v>
      </c>
      <c r="M28" s="21">
        <f t="shared" ref="M28" si="91">AVERAGE(K30:L30)</f>
        <v>283.046875</v>
      </c>
      <c r="N28" s="21">
        <f t="shared" ref="N28" si="92">AVERAGE(L30:M30)</f>
        <v>296.9765625</v>
      </c>
      <c r="O28" s="21">
        <f t="shared" ref="O28:P28" si="93">AVERAGE(M30:N30)</f>
        <v>307.51171875</v>
      </c>
      <c r="P28" s="21">
        <f t="shared" si="93"/>
        <v>319.744140625</v>
      </c>
      <c r="Q28" s="21">
        <f t="shared" ref="Q28" si="94">AVERAGE(O30:P30)</f>
        <v>330.6279296875</v>
      </c>
      <c r="R28" s="21">
        <f t="shared" ref="R28" si="95">AVERAGE(P30:Q30)</f>
        <v>341.68603515625</v>
      </c>
      <c r="S28" s="21">
        <f t="shared" ref="S28" si="96">AVERAGE(Q30:R30)</f>
        <v>352.156982421875</v>
      </c>
      <c r="T28" s="21">
        <f t="shared" ref="T28:U28" si="97">AVERAGE(R30:S30)</f>
        <v>362.4215087890625</v>
      </c>
      <c r="U28" s="21">
        <f t="shared" si="97"/>
        <v>372.28924560546875</v>
      </c>
      <c r="V28" s="21">
        <f t="shared" ref="V28" si="98">AVERAGE(T30:U30)</f>
        <v>381.85537719726563</v>
      </c>
      <c r="W28" s="21">
        <f t="shared" ref="W28" si="99">AVERAGE(U30:V30)</f>
        <v>391.07231140136719</v>
      </c>
      <c r="X28" s="21">
        <f t="shared" ref="X28" si="100">AVERAGE(V30:W30)</f>
        <v>399.96384429931641</v>
      </c>
      <c r="Y28" s="21">
        <f t="shared" ref="Y28:Z28" si="101">AVERAGE(W30:X30)</f>
        <v>408.5180778503418</v>
      </c>
      <c r="Z28" s="21">
        <f t="shared" si="101"/>
        <v>416.7409610748291</v>
      </c>
      <c r="AA28" s="21">
        <f t="shared" ref="AA28" si="102">AVERAGE(Y30:Z30)</f>
        <v>447.12951946258545</v>
      </c>
      <c r="AB28" s="21">
        <f t="shared" ref="AB28" si="103">AVERAGE(Z30:AA30)</f>
        <v>487.43524026870728</v>
      </c>
      <c r="AC28" s="21">
        <f t="shared" ref="AC28" si="104">AVERAGE(AA30:AB30)</f>
        <v>520.78237986564636</v>
      </c>
      <c r="AD28" s="21">
        <f t="shared" ref="AD28:AE28" si="105">AVERAGE(AB30:AC30)</f>
        <v>556.10881006717682</v>
      </c>
      <c r="AE28" s="21">
        <f t="shared" si="105"/>
        <v>588.44559496641159</v>
      </c>
      <c r="AF28" s="21">
        <f t="shared" ref="AF28" si="106">AVERAGE(AD30:AE30)</f>
        <v>620.7772025167942</v>
      </c>
      <c r="AG28" s="21">
        <f t="shared" ref="AG28" si="107">AVERAGE(AE30:AF30)</f>
        <v>651.6113987416029</v>
      </c>
      <c r="AH28" s="21">
        <f t="shared" ref="AH28" si="108">AVERAGE(AF30:AG30)</f>
        <v>681.69430062919855</v>
      </c>
      <c r="AI28" s="21">
        <f t="shared" ref="AI28:AJ28" si="109">AVERAGE(AG30:AH30)</f>
        <v>710.65284968540072</v>
      </c>
      <c r="AJ28" s="21">
        <f t="shared" si="109"/>
        <v>738.67357515729964</v>
      </c>
      <c r="AK28" s="21">
        <f t="shared" ref="AK28" si="110">AVERAGE(AI30:AJ30)</f>
        <v>765.66321242135018</v>
      </c>
      <c r="AL28" s="21">
        <f t="shared" ref="AL28" si="111">AVERAGE(AJ30:AK30)</f>
        <v>791.66839378932491</v>
      </c>
      <c r="AM28" s="21">
        <f t="shared" ref="AM28" si="112">AVERAGE(AK30:AL30)</f>
        <v>850.66580310533755</v>
      </c>
      <c r="AN28" s="21">
        <f t="shared" ref="AN28:AO28" si="113">AVERAGE(AL30:AM30)</f>
        <v>923.66709844733123</v>
      </c>
      <c r="AO28" s="21">
        <f t="shared" si="113"/>
        <v>985.66645077633439</v>
      </c>
      <c r="AP28" s="21">
        <f t="shared" ref="AP28" si="114">AVERAGE(AN30:AO30)</f>
        <v>1050.1667746118328</v>
      </c>
      <c r="AQ28" s="21">
        <f t="shared" ref="AQ28" si="115">AVERAGE(AO30:AP30)</f>
        <v>1110.4166126940836</v>
      </c>
      <c r="AR28" s="21">
        <f t="shared" ref="AR28" si="116">AVERAGE(AP30:AQ30)</f>
        <v>1169.7916936529582</v>
      </c>
      <c r="AS28" s="21">
        <f t="shared" ref="AS28:AT28" si="117">AVERAGE(AQ30:AR30)</f>
        <v>1226.6041531735209</v>
      </c>
      <c r="AT28" s="21">
        <f t="shared" si="117"/>
        <v>1281.6979234132396</v>
      </c>
      <c r="AU28" s="21">
        <f t="shared" ref="AU28" si="118">AVERAGE(AS30:AT30)</f>
        <v>1335.1510382933802</v>
      </c>
      <c r="AV28" s="21">
        <f t="shared" ref="AV28" si="119">AVERAGE(AT30:AU30)</f>
        <v>1386.9244808533099</v>
      </c>
      <c r="AW28" s="21">
        <f t="shared" ref="AW28" si="120">AVERAGE(AU30:AV30)</f>
        <v>1436.5377595733451</v>
      </c>
    </row>
    <row r="29" spans="1:49" x14ac:dyDescent="0.3">
      <c r="A29" t="s">
        <v>9</v>
      </c>
      <c r="B29" s="28"/>
      <c r="C29" s="38">
        <f>-ROUND(B30*C25,0)</f>
        <v>-1</v>
      </c>
      <c r="D29" s="38">
        <f>-ROUND(C30*D25,0)</f>
        <v>-2</v>
      </c>
      <c r="E29" s="38">
        <f t="shared" ref="E29:AW29" si="121">-ROUND(D30*E25,0)</f>
        <v>-2</v>
      </c>
      <c r="F29" s="38">
        <f t="shared" si="121"/>
        <v>-10</v>
      </c>
      <c r="G29" s="38">
        <f t="shared" si="121"/>
        <v>-6</v>
      </c>
      <c r="H29" s="38">
        <f t="shared" si="121"/>
        <v>-9</v>
      </c>
      <c r="I29" s="38">
        <f t="shared" si="121"/>
        <v>-10</v>
      </c>
      <c r="J29" s="38">
        <f t="shared" si="121"/>
        <v>-11</v>
      </c>
      <c r="K29" s="38">
        <f t="shared" si="121"/>
        <v>-13</v>
      </c>
      <c r="L29" s="38">
        <f t="shared" si="121"/>
        <v>-14</v>
      </c>
      <c r="M29" s="38">
        <f t="shared" si="121"/>
        <v>-15</v>
      </c>
      <c r="N29" s="38">
        <f t="shared" si="121"/>
        <v>-15</v>
      </c>
      <c r="O29" s="38">
        <f t="shared" si="121"/>
        <v>-16</v>
      </c>
      <c r="P29" s="38">
        <f t="shared" si="121"/>
        <v>-16</v>
      </c>
      <c r="Q29" s="38">
        <f t="shared" si="121"/>
        <v>-17</v>
      </c>
      <c r="R29" s="38">
        <f t="shared" si="121"/>
        <v>-17</v>
      </c>
      <c r="S29" s="38">
        <f t="shared" si="121"/>
        <v>-18</v>
      </c>
      <c r="T29" s="38">
        <f t="shared" si="121"/>
        <v>-18</v>
      </c>
      <c r="U29" s="38">
        <f t="shared" si="121"/>
        <v>-19</v>
      </c>
      <c r="V29" s="38">
        <f t="shared" si="121"/>
        <v>-19</v>
      </c>
      <c r="W29" s="38">
        <f t="shared" si="121"/>
        <v>-20</v>
      </c>
      <c r="X29" s="38">
        <f t="shared" si="121"/>
        <v>-20</v>
      </c>
      <c r="Y29" s="38">
        <f t="shared" si="121"/>
        <v>-21</v>
      </c>
      <c r="Z29" s="38">
        <f t="shared" si="121"/>
        <v>-21</v>
      </c>
      <c r="AA29" s="38">
        <f t="shared" si="121"/>
        <v>-24</v>
      </c>
      <c r="AB29" s="38">
        <f t="shared" si="121"/>
        <v>-25</v>
      </c>
      <c r="AC29" s="38">
        <f t="shared" si="121"/>
        <v>-27</v>
      </c>
      <c r="AD29" s="38">
        <f t="shared" si="121"/>
        <v>-29</v>
      </c>
      <c r="AE29" s="38">
        <f t="shared" si="121"/>
        <v>-30</v>
      </c>
      <c r="AF29" s="38">
        <f t="shared" si="121"/>
        <v>-32</v>
      </c>
      <c r="AG29" s="38">
        <f t="shared" si="121"/>
        <v>-33</v>
      </c>
      <c r="AH29" s="38">
        <f t="shared" si="121"/>
        <v>-35</v>
      </c>
      <c r="AI29" s="38">
        <f t="shared" si="121"/>
        <v>-36</v>
      </c>
      <c r="AJ29" s="38">
        <f t="shared" si="121"/>
        <v>-38</v>
      </c>
      <c r="AK29" s="38">
        <f t="shared" si="121"/>
        <v>-39</v>
      </c>
      <c r="AL29" s="38">
        <f t="shared" si="121"/>
        <v>-40</v>
      </c>
      <c r="AM29" s="38">
        <f t="shared" si="121"/>
        <v>-45</v>
      </c>
      <c r="AN29" s="38">
        <f t="shared" si="121"/>
        <v>-48</v>
      </c>
      <c r="AO29" s="38">
        <f t="shared" si="121"/>
        <v>-51</v>
      </c>
      <c r="AP29" s="38">
        <f t="shared" si="121"/>
        <v>-54</v>
      </c>
      <c r="AQ29" s="38">
        <f t="shared" si="121"/>
        <v>-57</v>
      </c>
      <c r="AR29" s="38">
        <f t="shared" si="121"/>
        <v>-60</v>
      </c>
      <c r="AS29" s="38">
        <f t="shared" si="121"/>
        <v>-63</v>
      </c>
      <c r="AT29" s="38">
        <f t="shared" si="121"/>
        <v>-65</v>
      </c>
      <c r="AU29" s="38">
        <f t="shared" si="121"/>
        <v>-68</v>
      </c>
      <c r="AV29" s="38">
        <f t="shared" si="121"/>
        <v>-71</v>
      </c>
      <c r="AW29" s="38">
        <f t="shared" si="121"/>
        <v>-73</v>
      </c>
    </row>
    <row r="30" spans="1:49" s="50" customFormat="1" x14ac:dyDescent="0.3">
      <c r="A30" s="50" t="s">
        <v>10</v>
      </c>
      <c r="B30" s="51">
        <f>SUM(B27:B29)</f>
        <v>10</v>
      </c>
      <c r="C30" s="51">
        <f>SUM(C27:C29)</f>
        <v>38</v>
      </c>
      <c r="D30" s="51">
        <f>SUM(D27:D29)</f>
        <v>40</v>
      </c>
      <c r="E30" s="51">
        <f>SUM(E27:E29)</f>
        <v>100</v>
      </c>
      <c r="F30" s="51">
        <f t="shared" ref="F30:AW30" si="122">SUM(F27:F29)</f>
        <v>122</v>
      </c>
      <c r="G30" s="51">
        <f t="shared" si="122"/>
        <v>171</v>
      </c>
      <c r="H30" s="51">
        <f t="shared" si="122"/>
        <v>200.5</v>
      </c>
      <c r="I30" s="51">
        <f t="shared" si="122"/>
        <v>226.75</v>
      </c>
      <c r="J30" s="51">
        <f t="shared" si="122"/>
        <v>253.625</v>
      </c>
      <c r="K30" s="51">
        <f t="shared" si="122"/>
        <v>272.1875</v>
      </c>
      <c r="L30" s="51">
        <f t="shared" si="122"/>
        <v>293.90625</v>
      </c>
      <c r="M30" s="51">
        <f t="shared" si="122"/>
        <v>300.046875</v>
      </c>
      <c r="N30" s="51">
        <f t="shared" si="122"/>
        <v>314.9765625</v>
      </c>
      <c r="O30" s="51">
        <f t="shared" si="122"/>
        <v>324.51171875</v>
      </c>
      <c r="P30" s="51">
        <f t="shared" si="122"/>
        <v>336.744140625</v>
      </c>
      <c r="Q30" s="51">
        <f t="shared" si="122"/>
        <v>346.6279296875</v>
      </c>
      <c r="R30" s="51">
        <f t="shared" si="122"/>
        <v>357.68603515625</v>
      </c>
      <c r="S30" s="51">
        <f t="shared" si="122"/>
        <v>367.156982421875</v>
      </c>
      <c r="T30" s="51">
        <f t="shared" si="122"/>
        <v>377.4215087890625</v>
      </c>
      <c r="U30" s="51">
        <f t="shared" si="122"/>
        <v>386.28924560546875</v>
      </c>
      <c r="V30" s="51">
        <f t="shared" si="122"/>
        <v>395.85537719726563</v>
      </c>
      <c r="W30" s="51">
        <f t="shared" si="122"/>
        <v>404.07231140136719</v>
      </c>
      <c r="X30" s="51">
        <f t="shared" si="122"/>
        <v>412.96384429931641</v>
      </c>
      <c r="Y30" s="51">
        <f t="shared" si="122"/>
        <v>420.5180778503418</v>
      </c>
      <c r="Z30" s="51">
        <f t="shared" si="122"/>
        <v>473.7409610748291</v>
      </c>
      <c r="AA30" s="51">
        <f t="shared" si="122"/>
        <v>501.12951946258545</v>
      </c>
      <c r="AB30" s="51">
        <f t="shared" si="122"/>
        <v>540.43524026870728</v>
      </c>
      <c r="AC30" s="51">
        <f t="shared" si="122"/>
        <v>571.78237986564636</v>
      </c>
      <c r="AD30" s="51">
        <f t="shared" si="122"/>
        <v>605.10881006717682</v>
      </c>
      <c r="AE30" s="51">
        <f t="shared" si="122"/>
        <v>636.44559496641159</v>
      </c>
      <c r="AF30" s="51">
        <f t="shared" si="122"/>
        <v>666.7772025167942</v>
      </c>
      <c r="AG30" s="51">
        <f t="shared" si="122"/>
        <v>696.6113987416029</v>
      </c>
      <c r="AH30" s="51">
        <f t="shared" si="122"/>
        <v>724.69430062919855</v>
      </c>
      <c r="AI30" s="51">
        <f t="shared" si="122"/>
        <v>752.65284968540072</v>
      </c>
      <c r="AJ30" s="51">
        <f t="shared" si="122"/>
        <v>778.67357515729964</v>
      </c>
      <c r="AK30" s="51">
        <f t="shared" si="122"/>
        <v>804.66321242135018</v>
      </c>
      <c r="AL30" s="51">
        <f t="shared" si="122"/>
        <v>896.66839378932491</v>
      </c>
      <c r="AM30" s="51">
        <f t="shared" si="122"/>
        <v>950.66580310533755</v>
      </c>
      <c r="AN30" s="51">
        <f t="shared" si="122"/>
        <v>1020.6670984473312</v>
      </c>
      <c r="AO30" s="51">
        <f t="shared" si="122"/>
        <v>1079.6664507763344</v>
      </c>
      <c r="AP30" s="51">
        <f t="shared" si="122"/>
        <v>1141.1667746118328</v>
      </c>
      <c r="AQ30" s="51">
        <f t="shared" si="122"/>
        <v>1198.4166126940836</v>
      </c>
      <c r="AR30" s="51">
        <f t="shared" si="122"/>
        <v>1254.7916936529582</v>
      </c>
      <c r="AS30" s="51">
        <f t="shared" si="122"/>
        <v>1308.6041531735209</v>
      </c>
      <c r="AT30" s="51">
        <f t="shared" si="122"/>
        <v>1361.6979234132396</v>
      </c>
      <c r="AU30" s="51">
        <f t="shared" si="122"/>
        <v>1412.1510382933802</v>
      </c>
      <c r="AV30" s="51">
        <f t="shared" si="122"/>
        <v>1460.9244808533099</v>
      </c>
      <c r="AW30" s="51">
        <f t="shared" si="122"/>
        <v>1508.5377595733451</v>
      </c>
    </row>
    <row r="32" spans="1:49" x14ac:dyDescent="0.3">
      <c r="A32" s="1" t="s">
        <v>11</v>
      </c>
    </row>
    <row r="34" spans="1:50" x14ac:dyDescent="0.3">
      <c r="A34" s="9" t="s">
        <v>12</v>
      </c>
    </row>
    <row r="36" spans="1:50" x14ac:dyDescent="0.3">
      <c r="A36" t="s">
        <v>1</v>
      </c>
      <c r="B36" s="7">
        <f>B5*B9</f>
        <v>3712</v>
      </c>
      <c r="C36" s="7">
        <f t="shared" ref="C36:AW36" si="123">C5*C9</f>
        <v>8080</v>
      </c>
      <c r="D36" s="7">
        <f t="shared" si="123"/>
        <v>3572</v>
      </c>
      <c r="E36" s="7">
        <f t="shared" si="123"/>
        <v>3572</v>
      </c>
      <c r="F36" s="7">
        <f t="shared" si="123"/>
        <v>4286.3999999999996</v>
      </c>
      <c r="G36" s="7">
        <f t="shared" si="123"/>
        <v>4902.7999999999993</v>
      </c>
      <c r="H36" s="7">
        <f t="shared" si="123"/>
        <v>5596.4</v>
      </c>
      <c r="I36" s="7">
        <f t="shared" si="123"/>
        <v>5596.4</v>
      </c>
      <c r="J36" s="7">
        <f t="shared" si="123"/>
        <v>5596.4</v>
      </c>
      <c r="K36" s="7">
        <f t="shared" si="123"/>
        <v>5596.4</v>
      </c>
      <c r="L36" s="7">
        <f t="shared" si="123"/>
        <v>5596.4</v>
      </c>
      <c r="M36" s="7">
        <f t="shared" si="123"/>
        <v>5596.4</v>
      </c>
      <c r="N36" s="7">
        <f t="shared" si="123"/>
        <v>21250</v>
      </c>
      <c r="O36" s="7">
        <f t="shared" si="123"/>
        <v>21250</v>
      </c>
      <c r="P36" s="7">
        <f t="shared" si="123"/>
        <v>21250</v>
      </c>
      <c r="Q36" s="7">
        <f t="shared" si="123"/>
        <v>21250</v>
      </c>
      <c r="R36" s="7">
        <f t="shared" si="123"/>
        <v>21250</v>
      </c>
      <c r="S36" s="7">
        <f t="shared" si="123"/>
        <v>21250</v>
      </c>
      <c r="T36" s="7">
        <f t="shared" si="123"/>
        <v>21250</v>
      </c>
      <c r="U36" s="7">
        <f t="shared" si="123"/>
        <v>21250</v>
      </c>
      <c r="V36" s="7">
        <f t="shared" si="123"/>
        <v>21250</v>
      </c>
      <c r="W36" s="7">
        <f t="shared" si="123"/>
        <v>21250</v>
      </c>
      <c r="X36" s="7">
        <f t="shared" si="123"/>
        <v>21250</v>
      </c>
      <c r="Y36" s="7">
        <f t="shared" si="123"/>
        <v>21250</v>
      </c>
      <c r="Z36" s="7">
        <f t="shared" si="123"/>
        <v>63750</v>
      </c>
      <c r="AA36" s="7">
        <f t="shared" si="123"/>
        <v>63750</v>
      </c>
      <c r="AB36" s="7">
        <f t="shared" si="123"/>
        <v>63750</v>
      </c>
      <c r="AC36" s="7">
        <f t="shared" si="123"/>
        <v>63750</v>
      </c>
      <c r="AD36" s="7">
        <f t="shared" si="123"/>
        <v>63750</v>
      </c>
      <c r="AE36" s="7">
        <f t="shared" si="123"/>
        <v>63750</v>
      </c>
      <c r="AF36" s="7">
        <f t="shared" si="123"/>
        <v>63750</v>
      </c>
      <c r="AG36" s="7">
        <f t="shared" si="123"/>
        <v>63750</v>
      </c>
      <c r="AH36" s="7">
        <f t="shared" si="123"/>
        <v>63750</v>
      </c>
      <c r="AI36" s="7">
        <f t="shared" si="123"/>
        <v>63750</v>
      </c>
      <c r="AJ36" s="7">
        <f t="shared" si="123"/>
        <v>63750</v>
      </c>
      <c r="AK36" s="7">
        <f t="shared" si="123"/>
        <v>63750</v>
      </c>
      <c r="AL36" s="7">
        <f t="shared" si="123"/>
        <v>127500</v>
      </c>
      <c r="AM36" s="7">
        <f t="shared" si="123"/>
        <v>127500</v>
      </c>
      <c r="AN36" s="7">
        <f t="shared" si="123"/>
        <v>127500</v>
      </c>
      <c r="AO36" s="7">
        <f t="shared" si="123"/>
        <v>127500</v>
      </c>
      <c r="AP36" s="7">
        <f t="shared" si="123"/>
        <v>127500</v>
      </c>
      <c r="AQ36" s="7">
        <f t="shared" si="123"/>
        <v>127500</v>
      </c>
      <c r="AR36" s="7">
        <f t="shared" si="123"/>
        <v>127500</v>
      </c>
      <c r="AS36" s="7">
        <f t="shared" si="123"/>
        <v>127500</v>
      </c>
      <c r="AT36" s="7">
        <f t="shared" si="123"/>
        <v>127500</v>
      </c>
      <c r="AU36" s="7">
        <f t="shared" si="123"/>
        <v>127500</v>
      </c>
      <c r="AV36" s="7">
        <f t="shared" si="123"/>
        <v>127500</v>
      </c>
      <c r="AW36" s="7">
        <f t="shared" si="123"/>
        <v>127500</v>
      </c>
    </row>
    <row r="37" spans="1:50" x14ac:dyDescent="0.3">
      <c r="A37" t="s">
        <v>103</v>
      </c>
      <c r="B37" s="4">
        <v>40</v>
      </c>
      <c r="C37" s="4">
        <v>10</v>
      </c>
      <c r="D37" s="4">
        <v>10</v>
      </c>
      <c r="E37" s="4">
        <v>7</v>
      </c>
      <c r="F37" s="4">
        <v>7</v>
      </c>
      <c r="G37" s="4">
        <v>7</v>
      </c>
      <c r="H37" s="4">
        <v>7</v>
      </c>
      <c r="I37" s="4">
        <v>7</v>
      </c>
      <c r="J37" s="4">
        <v>7</v>
      </c>
      <c r="K37" s="4">
        <v>7</v>
      </c>
      <c r="L37" s="4">
        <v>7</v>
      </c>
      <c r="M37" s="4">
        <v>7</v>
      </c>
      <c r="N37" s="4">
        <v>50</v>
      </c>
      <c r="O37" s="4">
        <v>50</v>
      </c>
      <c r="P37" s="4">
        <v>50</v>
      </c>
      <c r="Q37" s="4">
        <v>50</v>
      </c>
      <c r="R37" s="4">
        <v>50</v>
      </c>
      <c r="S37" s="4">
        <v>50</v>
      </c>
      <c r="T37" s="4">
        <v>50</v>
      </c>
      <c r="U37" s="4">
        <v>50</v>
      </c>
      <c r="V37" s="4">
        <v>50</v>
      </c>
      <c r="W37" s="4">
        <v>50</v>
      </c>
      <c r="X37" s="4">
        <v>50</v>
      </c>
      <c r="Y37" s="4">
        <v>50</v>
      </c>
      <c r="Z37" s="4">
        <v>50</v>
      </c>
      <c r="AA37" s="4">
        <v>50</v>
      </c>
      <c r="AB37" s="4">
        <v>50</v>
      </c>
      <c r="AC37" s="4">
        <v>50</v>
      </c>
      <c r="AD37" s="4">
        <v>50</v>
      </c>
      <c r="AE37" s="4">
        <v>50</v>
      </c>
      <c r="AF37" s="4">
        <v>50</v>
      </c>
      <c r="AG37" s="4">
        <v>50</v>
      </c>
      <c r="AH37" s="4">
        <v>50</v>
      </c>
      <c r="AI37" s="4">
        <v>50</v>
      </c>
      <c r="AJ37" s="4">
        <v>50</v>
      </c>
      <c r="AK37" s="4">
        <v>50</v>
      </c>
      <c r="AL37" s="4">
        <v>50</v>
      </c>
      <c r="AM37" s="4">
        <v>50</v>
      </c>
      <c r="AN37" s="4">
        <v>50</v>
      </c>
      <c r="AO37" s="4">
        <v>50</v>
      </c>
      <c r="AP37" s="4">
        <v>50</v>
      </c>
      <c r="AQ37" s="4">
        <v>50</v>
      </c>
      <c r="AR37" s="4">
        <v>50</v>
      </c>
      <c r="AS37" s="4">
        <v>50</v>
      </c>
      <c r="AT37" s="4">
        <v>50</v>
      </c>
      <c r="AU37" s="4">
        <v>50</v>
      </c>
      <c r="AV37" s="4">
        <v>50</v>
      </c>
      <c r="AW37" s="4">
        <v>50</v>
      </c>
    </row>
    <row r="38" spans="1:50" x14ac:dyDescent="0.3">
      <c r="A38" t="s">
        <v>104</v>
      </c>
      <c r="B38" s="21">
        <f>B36/B37</f>
        <v>92.8</v>
      </c>
      <c r="C38" s="21">
        <f t="shared" ref="C38:M38" si="124">C36/C37</f>
        <v>808</v>
      </c>
      <c r="D38" s="21">
        <f t="shared" si="124"/>
        <v>357.2</v>
      </c>
      <c r="E38" s="21">
        <f t="shared" si="124"/>
        <v>510.28571428571428</v>
      </c>
      <c r="F38" s="21">
        <f t="shared" si="124"/>
        <v>612.34285714285704</v>
      </c>
      <c r="G38" s="21">
        <f t="shared" si="124"/>
        <v>700.39999999999986</v>
      </c>
      <c r="H38" s="21">
        <f t="shared" si="124"/>
        <v>799.48571428571427</v>
      </c>
      <c r="I38" s="21">
        <f t="shared" si="124"/>
        <v>799.48571428571427</v>
      </c>
      <c r="J38" s="21">
        <f t="shared" si="124"/>
        <v>799.48571428571427</v>
      </c>
      <c r="K38" s="21">
        <f t="shared" si="124"/>
        <v>799.48571428571427</v>
      </c>
      <c r="L38" s="21">
        <f t="shared" si="124"/>
        <v>799.48571428571427</v>
      </c>
      <c r="M38" s="21">
        <f t="shared" si="124"/>
        <v>799.48571428571427</v>
      </c>
      <c r="N38" s="21">
        <f t="shared" ref="N38" si="125">N36/N37</f>
        <v>425</v>
      </c>
      <c r="O38" s="21">
        <f t="shared" ref="O38" si="126">O36/O37</f>
        <v>425</v>
      </c>
      <c r="P38" s="21">
        <f t="shared" ref="P38" si="127">P36/P37</f>
        <v>425</v>
      </c>
      <c r="Q38" s="21">
        <f t="shared" ref="Q38" si="128">Q36/Q37</f>
        <v>425</v>
      </c>
      <c r="R38" s="21">
        <f t="shared" ref="R38" si="129">R36/R37</f>
        <v>425</v>
      </c>
      <c r="S38" s="21">
        <f t="shared" ref="S38" si="130">S36/S37</f>
        <v>425</v>
      </c>
      <c r="T38" s="21">
        <f t="shared" ref="T38" si="131">T36/T37</f>
        <v>425</v>
      </c>
      <c r="U38" s="21">
        <f t="shared" ref="U38" si="132">U36/U37</f>
        <v>425</v>
      </c>
      <c r="V38" s="21">
        <f t="shared" ref="V38" si="133">V36/V37</f>
        <v>425</v>
      </c>
      <c r="W38" s="21">
        <f t="shared" ref="W38" si="134">W36/W37</f>
        <v>425</v>
      </c>
      <c r="X38" s="21">
        <f t="shared" ref="X38" si="135">X36/X37</f>
        <v>425</v>
      </c>
      <c r="Y38" s="21">
        <f t="shared" ref="Y38" si="136">Y36/Y37</f>
        <v>425</v>
      </c>
      <c r="Z38" s="21">
        <f t="shared" ref="Z38" si="137">Z36/Z37</f>
        <v>1275</v>
      </c>
      <c r="AA38" s="21">
        <f t="shared" ref="AA38" si="138">AA36/AA37</f>
        <v>1275</v>
      </c>
      <c r="AB38" s="21">
        <f t="shared" ref="AB38" si="139">AB36/AB37</f>
        <v>1275</v>
      </c>
      <c r="AC38" s="21">
        <f t="shared" ref="AC38" si="140">AC36/AC37</f>
        <v>1275</v>
      </c>
      <c r="AD38" s="21">
        <f t="shared" ref="AD38" si="141">AD36/AD37</f>
        <v>1275</v>
      </c>
      <c r="AE38" s="21">
        <f t="shared" ref="AE38" si="142">AE36/AE37</f>
        <v>1275</v>
      </c>
      <c r="AF38" s="21">
        <f t="shared" ref="AF38" si="143">AF36/AF37</f>
        <v>1275</v>
      </c>
      <c r="AG38" s="21">
        <f t="shared" ref="AG38" si="144">AG36/AG37</f>
        <v>1275</v>
      </c>
      <c r="AH38" s="21">
        <f t="shared" ref="AH38" si="145">AH36/AH37</f>
        <v>1275</v>
      </c>
      <c r="AI38" s="21">
        <f t="shared" ref="AI38" si="146">AI36/AI37</f>
        <v>1275</v>
      </c>
      <c r="AJ38" s="21">
        <f t="shared" ref="AJ38" si="147">AJ36/AJ37</f>
        <v>1275</v>
      </c>
      <c r="AK38" s="21">
        <f t="shared" ref="AK38" si="148">AK36/AK37</f>
        <v>1275</v>
      </c>
      <c r="AL38" s="21">
        <f t="shared" ref="AL38" si="149">AL36/AL37</f>
        <v>2550</v>
      </c>
      <c r="AM38" s="21">
        <f t="shared" ref="AM38" si="150">AM36/AM37</f>
        <v>2550</v>
      </c>
      <c r="AN38" s="21">
        <f t="shared" ref="AN38" si="151">AN36/AN37</f>
        <v>2550</v>
      </c>
      <c r="AO38" s="21">
        <f t="shared" ref="AO38" si="152">AO36/AO37</f>
        <v>2550</v>
      </c>
      <c r="AP38" s="21">
        <f t="shared" ref="AP38" si="153">AP36/AP37</f>
        <v>2550</v>
      </c>
      <c r="AQ38" s="21">
        <f t="shared" ref="AQ38" si="154">AQ36/AQ37</f>
        <v>2550</v>
      </c>
      <c r="AR38" s="21">
        <f t="shared" ref="AR38" si="155">AR36/AR37</f>
        <v>2550</v>
      </c>
      <c r="AS38" s="21">
        <f t="shared" ref="AS38" si="156">AS36/AS37</f>
        <v>2550</v>
      </c>
      <c r="AT38" s="21">
        <f t="shared" ref="AT38" si="157">AT36/AT37</f>
        <v>2550</v>
      </c>
      <c r="AU38" s="21">
        <f t="shared" ref="AU38" si="158">AU36/AU37</f>
        <v>2550</v>
      </c>
      <c r="AV38" s="21">
        <f t="shared" ref="AV38" si="159">AV36/AV37</f>
        <v>2550</v>
      </c>
      <c r="AW38" s="21">
        <f t="shared" ref="AW38" si="160">AW36/AW37</f>
        <v>2550</v>
      </c>
    </row>
    <row r="39" spans="1:50" x14ac:dyDescent="0.3">
      <c r="A39" t="s">
        <v>105</v>
      </c>
      <c r="B39" s="12">
        <v>0.11</v>
      </c>
      <c r="C39" s="12">
        <v>0.3</v>
      </c>
      <c r="D39" s="12">
        <v>0.55000000000000004</v>
      </c>
      <c r="E39" s="12">
        <v>0.55000000000000004</v>
      </c>
      <c r="F39" s="12">
        <v>0.6</v>
      </c>
      <c r="G39" s="12">
        <v>0.6</v>
      </c>
      <c r="H39" s="12">
        <v>0.55000000000000004</v>
      </c>
      <c r="I39" s="12">
        <v>0.5</v>
      </c>
      <c r="J39" s="12">
        <v>0.5</v>
      </c>
      <c r="K39" s="12">
        <v>0.5</v>
      </c>
      <c r="L39" s="12">
        <v>0.5</v>
      </c>
      <c r="M39" s="12">
        <v>0.5</v>
      </c>
      <c r="N39" s="12">
        <v>0.75</v>
      </c>
      <c r="O39" s="12">
        <v>0.75</v>
      </c>
      <c r="P39" s="12">
        <v>0.75</v>
      </c>
      <c r="Q39" s="12">
        <v>0.75</v>
      </c>
      <c r="R39" s="12">
        <v>0.75</v>
      </c>
      <c r="S39" s="12">
        <v>0.75</v>
      </c>
      <c r="T39" s="12">
        <v>0.75</v>
      </c>
      <c r="U39" s="12">
        <v>0.75</v>
      </c>
      <c r="V39" s="12">
        <v>0.75</v>
      </c>
      <c r="W39" s="12">
        <v>0.75</v>
      </c>
      <c r="X39" s="12">
        <v>0.75</v>
      </c>
      <c r="Y39" s="12">
        <v>0.75</v>
      </c>
      <c r="Z39" s="12">
        <v>1</v>
      </c>
      <c r="AA39" s="12">
        <v>1</v>
      </c>
      <c r="AB39" s="12">
        <v>1</v>
      </c>
      <c r="AC39" s="12">
        <v>1</v>
      </c>
      <c r="AD39" s="12">
        <v>1</v>
      </c>
      <c r="AE39" s="12">
        <v>1</v>
      </c>
      <c r="AF39" s="12">
        <v>1</v>
      </c>
      <c r="AG39" s="12">
        <v>1</v>
      </c>
      <c r="AH39" s="12">
        <v>1</v>
      </c>
      <c r="AI39" s="12">
        <v>1</v>
      </c>
      <c r="AJ39" s="12">
        <v>1</v>
      </c>
      <c r="AK39" s="12">
        <v>1</v>
      </c>
      <c r="AL39" s="12">
        <v>2</v>
      </c>
      <c r="AM39" s="12">
        <v>2</v>
      </c>
      <c r="AN39" s="12">
        <v>2</v>
      </c>
      <c r="AO39" s="12">
        <v>2</v>
      </c>
      <c r="AP39" s="12">
        <v>2</v>
      </c>
      <c r="AQ39" s="12">
        <v>2</v>
      </c>
      <c r="AR39" s="12">
        <v>2</v>
      </c>
      <c r="AS39" s="12">
        <v>2</v>
      </c>
      <c r="AT39" s="12">
        <v>2</v>
      </c>
      <c r="AU39" s="12">
        <v>2</v>
      </c>
      <c r="AV39" s="12">
        <v>2</v>
      </c>
      <c r="AW39" s="12">
        <v>2</v>
      </c>
    </row>
    <row r="40" spans="1:50" x14ac:dyDescent="0.3">
      <c r="A40" t="s">
        <v>14</v>
      </c>
      <c r="B40" s="21">
        <f>ROUND(B38*B39,0)</f>
        <v>10</v>
      </c>
      <c r="C40" s="21">
        <f t="shared" ref="C40:M40" si="161">ROUND(C38*C39,0)</f>
        <v>242</v>
      </c>
      <c r="D40" s="21">
        <f t="shared" si="161"/>
        <v>196</v>
      </c>
      <c r="E40" s="21">
        <f t="shared" si="161"/>
        <v>281</v>
      </c>
      <c r="F40" s="21">
        <f t="shared" si="161"/>
        <v>367</v>
      </c>
      <c r="G40" s="21">
        <f t="shared" si="161"/>
        <v>420</v>
      </c>
      <c r="H40" s="21">
        <f t="shared" si="161"/>
        <v>440</v>
      </c>
      <c r="I40" s="21">
        <f t="shared" si="161"/>
        <v>400</v>
      </c>
      <c r="J40" s="21">
        <f t="shared" si="161"/>
        <v>400</v>
      </c>
      <c r="K40" s="21">
        <f t="shared" si="161"/>
        <v>400</v>
      </c>
      <c r="L40" s="21">
        <f t="shared" si="161"/>
        <v>400</v>
      </c>
      <c r="M40" s="21">
        <f t="shared" si="161"/>
        <v>400</v>
      </c>
      <c r="N40" s="21">
        <f t="shared" ref="N40" si="162">ROUND(N38*N39,0)</f>
        <v>319</v>
      </c>
      <c r="O40" s="21">
        <f t="shared" ref="O40" si="163">ROUND(O38*O39,0)</f>
        <v>319</v>
      </c>
      <c r="P40" s="21">
        <f t="shared" ref="P40" si="164">ROUND(P38*P39,0)</f>
        <v>319</v>
      </c>
      <c r="Q40" s="21">
        <f t="shared" ref="Q40" si="165">ROUND(Q38*Q39,0)</f>
        <v>319</v>
      </c>
      <c r="R40" s="21">
        <f t="shared" ref="R40" si="166">ROUND(R38*R39,0)</f>
        <v>319</v>
      </c>
      <c r="S40" s="21">
        <f t="shared" ref="S40" si="167">ROUND(S38*S39,0)</f>
        <v>319</v>
      </c>
      <c r="T40" s="21">
        <f t="shared" ref="T40" si="168">ROUND(T38*T39,0)</f>
        <v>319</v>
      </c>
      <c r="U40" s="21">
        <f t="shared" ref="U40" si="169">ROUND(U38*U39,0)</f>
        <v>319</v>
      </c>
      <c r="V40" s="21">
        <f t="shared" ref="V40" si="170">ROUND(V38*V39,0)</f>
        <v>319</v>
      </c>
      <c r="W40" s="21">
        <f t="shared" ref="W40" si="171">ROUND(W38*W39,0)</f>
        <v>319</v>
      </c>
      <c r="X40" s="21">
        <f t="shared" ref="X40" si="172">ROUND(X38*X39,0)</f>
        <v>319</v>
      </c>
      <c r="Y40" s="21">
        <f t="shared" ref="Y40" si="173">ROUND(Y38*Y39,0)</f>
        <v>319</v>
      </c>
      <c r="Z40" s="21">
        <f t="shared" ref="Z40" si="174">ROUND(Z38*Z39,0)</f>
        <v>1275</v>
      </c>
      <c r="AA40" s="21">
        <f t="shared" ref="AA40" si="175">ROUND(AA38*AA39,0)</f>
        <v>1275</v>
      </c>
      <c r="AB40" s="21">
        <f t="shared" ref="AB40" si="176">ROUND(AB38*AB39,0)</f>
        <v>1275</v>
      </c>
      <c r="AC40" s="21">
        <f t="shared" ref="AC40" si="177">ROUND(AC38*AC39,0)</f>
        <v>1275</v>
      </c>
      <c r="AD40" s="21">
        <f t="shared" ref="AD40" si="178">ROUND(AD38*AD39,0)</f>
        <v>1275</v>
      </c>
      <c r="AE40" s="21">
        <f t="shared" ref="AE40" si="179">ROUND(AE38*AE39,0)</f>
        <v>1275</v>
      </c>
      <c r="AF40" s="21">
        <f t="shared" ref="AF40" si="180">ROUND(AF38*AF39,0)</f>
        <v>1275</v>
      </c>
      <c r="AG40" s="21">
        <f t="shared" ref="AG40" si="181">ROUND(AG38*AG39,0)</f>
        <v>1275</v>
      </c>
      <c r="AH40" s="21">
        <f t="shared" ref="AH40" si="182">ROUND(AH38*AH39,0)</f>
        <v>1275</v>
      </c>
      <c r="AI40" s="21">
        <f t="shared" ref="AI40" si="183">ROUND(AI38*AI39,0)</f>
        <v>1275</v>
      </c>
      <c r="AJ40" s="21">
        <f t="shared" ref="AJ40" si="184">ROUND(AJ38*AJ39,0)</f>
        <v>1275</v>
      </c>
      <c r="AK40" s="21">
        <f t="shared" ref="AK40" si="185">ROUND(AK38*AK39,0)</f>
        <v>1275</v>
      </c>
      <c r="AL40" s="21">
        <f t="shared" ref="AL40" si="186">ROUND(AL38*AL39,0)</f>
        <v>5100</v>
      </c>
      <c r="AM40" s="21">
        <f t="shared" ref="AM40" si="187">ROUND(AM38*AM39,0)</f>
        <v>5100</v>
      </c>
      <c r="AN40" s="21">
        <f t="shared" ref="AN40" si="188">ROUND(AN38*AN39,0)</f>
        <v>5100</v>
      </c>
      <c r="AO40" s="21">
        <f t="shared" ref="AO40" si="189">ROUND(AO38*AO39,0)</f>
        <v>5100</v>
      </c>
      <c r="AP40" s="21">
        <f t="shared" ref="AP40" si="190">ROUND(AP38*AP39,0)</f>
        <v>5100</v>
      </c>
      <c r="AQ40" s="21">
        <f t="shared" ref="AQ40" si="191">ROUND(AQ38*AQ39,0)</f>
        <v>5100</v>
      </c>
      <c r="AR40" s="21">
        <f t="shared" ref="AR40" si="192">ROUND(AR38*AR39,0)</f>
        <v>5100</v>
      </c>
      <c r="AS40" s="21">
        <f t="shared" ref="AS40" si="193">ROUND(AS38*AS39,0)</f>
        <v>5100</v>
      </c>
      <c r="AT40" s="21">
        <f t="shared" ref="AT40" si="194">ROUND(AT38*AT39,0)</f>
        <v>5100</v>
      </c>
      <c r="AU40" s="21">
        <f t="shared" ref="AU40" si="195">ROUND(AU38*AU39,0)</f>
        <v>5100</v>
      </c>
      <c r="AV40" s="21">
        <f t="shared" ref="AV40" si="196">ROUND(AV38*AV39,0)</f>
        <v>5100</v>
      </c>
      <c r="AW40" s="21">
        <f t="shared" ref="AW40" si="197">ROUND(AW38*AW39,0)</f>
        <v>5100</v>
      </c>
    </row>
    <row r="41" spans="1:50" x14ac:dyDescent="0.3">
      <c r="A41" t="s">
        <v>15</v>
      </c>
      <c r="B41" s="21">
        <f>B38+B40</f>
        <v>102.8</v>
      </c>
      <c r="C41" s="21">
        <f t="shared" ref="C41:M41" si="198">C38+C40</f>
        <v>1050</v>
      </c>
      <c r="D41" s="21">
        <f t="shared" si="198"/>
        <v>553.20000000000005</v>
      </c>
      <c r="E41" s="21">
        <f t="shared" si="198"/>
        <v>791.28571428571422</v>
      </c>
      <c r="F41" s="21">
        <f t="shared" si="198"/>
        <v>979.34285714285704</v>
      </c>
      <c r="G41" s="21">
        <f t="shared" si="198"/>
        <v>1120.3999999999999</v>
      </c>
      <c r="H41" s="21">
        <f t="shared" si="198"/>
        <v>1239.4857142857143</v>
      </c>
      <c r="I41" s="21">
        <f t="shared" si="198"/>
        <v>1199.4857142857143</v>
      </c>
      <c r="J41" s="21">
        <f t="shared" si="198"/>
        <v>1199.4857142857143</v>
      </c>
      <c r="K41" s="21">
        <f t="shared" si="198"/>
        <v>1199.4857142857143</v>
      </c>
      <c r="L41" s="21">
        <f t="shared" si="198"/>
        <v>1199.4857142857143</v>
      </c>
      <c r="M41" s="21">
        <f t="shared" si="198"/>
        <v>1199.4857142857143</v>
      </c>
      <c r="N41" s="21">
        <f t="shared" ref="N41" si="199">N38+N40</f>
        <v>744</v>
      </c>
      <c r="O41" s="21">
        <f t="shared" ref="O41" si="200">O38+O40</f>
        <v>744</v>
      </c>
      <c r="P41" s="21">
        <f t="shared" ref="P41" si="201">P38+P40</f>
        <v>744</v>
      </c>
      <c r="Q41" s="21">
        <f t="shared" ref="Q41" si="202">Q38+Q40</f>
        <v>744</v>
      </c>
      <c r="R41" s="21">
        <f t="shared" ref="R41" si="203">R38+R40</f>
        <v>744</v>
      </c>
      <c r="S41" s="21">
        <f t="shared" ref="S41" si="204">S38+S40</f>
        <v>744</v>
      </c>
      <c r="T41" s="21">
        <f t="shared" ref="T41" si="205">T38+T40</f>
        <v>744</v>
      </c>
      <c r="U41" s="21">
        <f t="shared" ref="U41" si="206">U38+U40</f>
        <v>744</v>
      </c>
      <c r="V41" s="21">
        <f t="shared" ref="V41" si="207">V38+V40</f>
        <v>744</v>
      </c>
      <c r="W41" s="21">
        <f t="shared" ref="W41" si="208">W38+W40</f>
        <v>744</v>
      </c>
      <c r="X41" s="21">
        <f t="shared" ref="X41" si="209">X38+X40</f>
        <v>744</v>
      </c>
      <c r="Y41" s="21">
        <f t="shared" ref="Y41" si="210">Y38+Y40</f>
        <v>744</v>
      </c>
      <c r="Z41" s="21">
        <f t="shared" ref="Z41" si="211">Z38+Z40</f>
        <v>2550</v>
      </c>
      <c r="AA41" s="21">
        <f t="shared" ref="AA41" si="212">AA38+AA40</f>
        <v>2550</v>
      </c>
      <c r="AB41" s="21">
        <f t="shared" ref="AB41" si="213">AB38+AB40</f>
        <v>2550</v>
      </c>
      <c r="AC41" s="21">
        <f t="shared" ref="AC41" si="214">AC38+AC40</f>
        <v>2550</v>
      </c>
      <c r="AD41" s="21">
        <f t="shared" ref="AD41" si="215">AD38+AD40</f>
        <v>2550</v>
      </c>
      <c r="AE41" s="21">
        <f t="shared" ref="AE41" si="216">AE38+AE40</f>
        <v>2550</v>
      </c>
      <c r="AF41" s="21">
        <f t="shared" ref="AF41" si="217">AF38+AF40</f>
        <v>2550</v>
      </c>
      <c r="AG41" s="21">
        <f t="shared" ref="AG41" si="218">AG38+AG40</f>
        <v>2550</v>
      </c>
      <c r="AH41" s="21">
        <f t="shared" ref="AH41" si="219">AH38+AH40</f>
        <v>2550</v>
      </c>
      <c r="AI41" s="21">
        <f t="shared" ref="AI41" si="220">AI38+AI40</f>
        <v>2550</v>
      </c>
      <c r="AJ41" s="21">
        <f t="shared" ref="AJ41" si="221">AJ38+AJ40</f>
        <v>2550</v>
      </c>
      <c r="AK41" s="21">
        <f t="shared" ref="AK41" si="222">AK38+AK40</f>
        <v>2550</v>
      </c>
      <c r="AL41" s="21">
        <f t="shared" ref="AL41" si="223">AL38+AL40</f>
        <v>7650</v>
      </c>
      <c r="AM41" s="21">
        <f t="shared" ref="AM41" si="224">AM38+AM40</f>
        <v>7650</v>
      </c>
      <c r="AN41" s="21">
        <f t="shared" ref="AN41" si="225">AN38+AN40</f>
        <v>7650</v>
      </c>
      <c r="AO41" s="21">
        <f t="shared" ref="AO41" si="226">AO38+AO40</f>
        <v>7650</v>
      </c>
      <c r="AP41" s="21">
        <f t="shared" ref="AP41" si="227">AP38+AP40</f>
        <v>7650</v>
      </c>
      <c r="AQ41" s="21">
        <f t="shared" ref="AQ41" si="228">AQ38+AQ40</f>
        <v>7650</v>
      </c>
      <c r="AR41" s="21">
        <f t="shared" ref="AR41" si="229">AR38+AR40</f>
        <v>7650</v>
      </c>
      <c r="AS41" s="21">
        <f t="shared" ref="AS41" si="230">AS38+AS40</f>
        <v>7650</v>
      </c>
      <c r="AT41" s="21">
        <f t="shared" ref="AT41" si="231">AT38+AT40</f>
        <v>7650</v>
      </c>
      <c r="AU41" s="21">
        <f t="shared" ref="AU41" si="232">AU38+AU40</f>
        <v>7650</v>
      </c>
      <c r="AV41" s="21">
        <f t="shared" ref="AV41" si="233">AV38+AV40</f>
        <v>7650</v>
      </c>
      <c r="AW41" s="21">
        <f t="shared" ref="AW41" si="234">AW38+AW40</f>
        <v>7650</v>
      </c>
    </row>
    <row r="43" spans="1:50" x14ac:dyDescent="0.3">
      <c r="A43" s="9" t="s">
        <v>13</v>
      </c>
    </row>
    <row r="44" spans="1:50" x14ac:dyDescent="0.3">
      <c r="A44" t="s">
        <v>16</v>
      </c>
      <c r="B44" s="3">
        <v>2</v>
      </c>
      <c r="C44" s="3">
        <v>2</v>
      </c>
      <c r="D44" s="3">
        <v>2</v>
      </c>
      <c r="E44" s="3">
        <v>2</v>
      </c>
      <c r="F44" s="3">
        <v>2</v>
      </c>
      <c r="G44" s="3">
        <v>2</v>
      </c>
      <c r="H44" s="3">
        <v>3</v>
      </c>
      <c r="I44" s="3">
        <v>3</v>
      </c>
      <c r="J44" s="3">
        <v>3</v>
      </c>
      <c r="K44" s="3">
        <v>3</v>
      </c>
      <c r="L44" s="3">
        <v>3</v>
      </c>
      <c r="M44" s="3">
        <v>3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2</v>
      </c>
      <c r="Y44" s="3">
        <v>2</v>
      </c>
      <c r="Z44" s="3">
        <v>2</v>
      </c>
      <c r="AA44" s="3">
        <v>2</v>
      </c>
      <c r="AB44" s="3">
        <v>2</v>
      </c>
      <c r="AC44" s="3">
        <v>2</v>
      </c>
      <c r="AD44" s="3">
        <v>2</v>
      </c>
      <c r="AE44" s="3">
        <v>2</v>
      </c>
      <c r="AF44" s="3">
        <v>2</v>
      </c>
      <c r="AG44" s="3">
        <v>2</v>
      </c>
      <c r="AH44" s="3">
        <v>2</v>
      </c>
      <c r="AI44" s="3">
        <v>2</v>
      </c>
      <c r="AJ44" s="3">
        <v>2</v>
      </c>
      <c r="AK44" s="3">
        <v>2</v>
      </c>
      <c r="AL44" s="3">
        <v>2</v>
      </c>
      <c r="AM44" s="3">
        <v>2</v>
      </c>
      <c r="AN44" s="3">
        <v>2</v>
      </c>
      <c r="AO44" s="3">
        <v>2</v>
      </c>
      <c r="AP44" s="3">
        <v>2</v>
      </c>
      <c r="AQ44" s="3">
        <v>2</v>
      </c>
      <c r="AR44" s="3">
        <v>2</v>
      </c>
      <c r="AS44" s="3">
        <v>2</v>
      </c>
      <c r="AT44" s="3">
        <v>2</v>
      </c>
      <c r="AU44" s="3">
        <v>2</v>
      </c>
      <c r="AV44" s="3">
        <v>2</v>
      </c>
      <c r="AW44" s="3">
        <v>2</v>
      </c>
    </row>
    <row r="45" spans="1:50" x14ac:dyDescent="0.3">
      <c r="A45" t="s">
        <v>17</v>
      </c>
      <c r="B45" s="46">
        <f>B44*B30</f>
        <v>20</v>
      </c>
      <c r="C45" s="39">
        <f t="shared" ref="C45:AW45" si="235">C44*C30</f>
        <v>76</v>
      </c>
      <c r="D45" s="39">
        <f t="shared" si="235"/>
        <v>80</v>
      </c>
      <c r="E45" s="39">
        <f t="shared" si="235"/>
        <v>200</v>
      </c>
      <c r="F45" s="39">
        <f t="shared" si="235"/>
        <v>244</v>
      </c>
      <c r="G45" s="39">
        <f t="shared" si="235"/>
        <v>342</v>
      </c>
      <c r="H45" s="39">
        <f t="shared" si="235"/>
        <v>601.5</v>
      </c>
      <c r="I45" s="39">
        <f t="shared" si="235"/>
        <v>680.25</v>
      </c>
      <c r="J45" s="39">
        <f t="shared" si="235"/>
        <v>760.875</v>
      </c>
      <c r="K45" s="39">
        <f t="shared" si="235"/>
        <v>816.5625</v>
      </c>
      <c r="L45" s="39">
        <f t="shared" si="235"/>
        <v>881.71875</v>
      </c>
      <c r="M45" s="39">
        <f t="shared" si="235"/>
        <v>900.140625</v>
      </c>
      <c r="N45" s="39">
        <f t="shared" si="235"/>
        <v>629.953125</v>
      </c>
      <c r="O45" s="39">
        <f t="shared" si="235"/>
        <v>649.0234375</v>
      </c>
      <c r="P45" s="39">
        <f t="shared" si="235"/>
        <v>673.48828125</v>
      </c>
      <c r="Q45" s="39">
        <f t="shared" si="235"/>
        <v>693.255859375</v>
      </c>
      <c r="R45" s="39">
        <f t="shared" si="235"/>
        <v>715.3720703125</v>
      </c>
      <c r="S45" s="39">
        <f t="shared" si="235"/>
        <v>734.31396484375</v>
      </c>
      <c r="T45" s="39">
        <f t="shared" si="235"/>
        <v>754.843017578125</v>
      </c>
      <c r="U45" s="39">
        <f t="shared" si="235"/>
        <v>772.5784912109375</v>
      </c>
      <c r="V45" s="39">
        <f t="shared" si="235"/>
        <v>791.71075439453125</v>
      </c>
      <c r="W45" s="39">
        <f t="shared" si="235"/>
        <v>808.14462280273438</v>
      </c>
      <c r="X45" s="39">
        <f t="shared" si="235"/>
        <v>825.92768859863281</v>
      </c>
      <c r="Y45" s="39">
        <f t="shared" si="235"/>
        <v>841.03615570068359</v>
      </c>
      <c r="Z45" s="39">
        <f t="shared" si="235"/>
        <v>947.4819221496582</v>
      </c>
      <c r="AA45" s="39">
        <f t="shared" si="235"/>
        <v>1002.2590389251709</v>
      </c>
      <c r="AB45" s="39">
        <f t="shared" si="235"/>
        <v>1080.8704805374146</v>
      </c>
      <c r="AC45" s="39">
        <f t="shared" si="235"/>
        <v>1143.5647597312927</v>
      </c>
      <c r="AD45" s="39">
        <f t="shared" si="235"/>
        <v>1210.2176201343536</v>
      </c>
      <c r="AE45" s="39">
        <f t="shared" si="235"/>
        <v>1272.8911899328232</v>
      </c>
      <c r="AF45" s="39">
        <f t="shared" si="235"/>
        <v>1333.5544050335884</v>
      </c>
      <c r="AG45" s="39">
        <f t="shared" si="235"/>
        <v>1393.2227974832058</v>
      </c>
      <c r="AH45" s="39">
        <f t="shared" si="235"/>
        <v>1449.3886012583971</v>
      </c>
      <c r="AI45" s="39">
        <f t="shared" si="235"/>
        <v>1505.3056993708014</v>
      </c>
      <c r="AJ45" s="39">
        <f t="shared" si="235"/>
        <v>1557.3471503145993</v>
      </c>
      <c r="AK45" s="39">
        <f t="shared" si="235"/>
        <v>1609.3264248427004</v>
      </c>
      <c r="AL45" s="39">
        <f t="shared" si="235"/>
        <v>1793.3367875786498</v>
      </c>
      <c r="AM45" s="39">
        <f t="shared" si="235"/>
        <v>1901.3316062106751</v>
      </c>
      <c r="AN45" s="39">
        <f t="shared" si="235"/>
        <v>2041.3341968946625</v>
      </c>
      <c r="AO45" s="39">
        <f t="shared" si="235"/>
        <v>2159.3329015526688</v>
      </c>
      <c r="AP45" s="39">
        <f t="shared" si="235"/>
        <v>2282.3335492236656</v>
      </c>
      <c r="AQ45" s="39">
        <f t="shared" si="235"/>
        <v>2396.8332253881672</v>
      </c>
      <c r="AR45" s="39">
        <f t="shared" si="235"/>
        <v>2509.5833873059164</v>
      </c>
      <c r="AS45" s="39">
        <f t="shared" si="235"/>
        <v>2617.2083063470418</v>
      </c>
      <c r="AT45" s="39">
        <f t="shared" si="235"/>
        <v>2723.3958468264791</v>
      </c>
      <c r="AU45" s="39">
        <f t="shared" si="235"/>
        <v>2824.3020765867604</v>
      </c>
      <c r="AV45" s="39">
        <f t="shared" si="235"/>
        <v>2921.8489617066198</v>
      </c>
      <c r="AW45" s="39">
        <f t="shared" si="235"/>
        <v>3017.0755191466901</v>
      </c>
    </row>
    <row r="47" spans="1:50" s="50" customFormat="1" x14ac:dyDescent="0.3">
      <c r="A47" s="50" t="s">
        <v>18</v>
      </c>
      <c r="B47" s="52">
        <f>B41+B45</f>
        <v>122.8</v>
      </c>
      <c r="C47" s="52">
        <f>C41+C45</f>
        <v>1126</v>
      </c>
      <c r="D47" s="52">
        <f t="shared" ref="D47:AW47" si="236">D41+D45</f>
        <v>633.20000000000005</v>
      </c>
      <c r="E47" s="52">
        <f t="shared" si="236"/>
        <v>991.28571428571422</v>
      </c>
      <c r="F47" s="52">
        <f t="shared" si="236"/>
        <v>1223.3428571428572</v>
      </c>
      <c r="G47" s="52">
        <f t="shared" si="236"/>
        <v>1462.3999999999999</v>
      </c>
      <c r="H47" s="52">
        <f t="shared" si="236"/>
        <v>1840.9857142857143</v>
      </c>
      <c r="I47" s="52">
        <f t="shared" si="236"/>
        <v>1879.7357142857143</v>
      </c>
      <c r="J47" s="52">
        <f t="shared" si="236"/>
        <v>1960.3607142857143</v>
      </c>
      <c r="K47" s="52">
        <f t="shared" si="236"/>
        <v>2016.0482142857143</v>
      </c>
      <c r="L47" s="52">
        <f t="shared" si="236"/>
        <v>2081.2044642857145</v>
      </c>
      <c r="M47" s="52">
        <f t="shared" si="236"/>
        <v>2099.6263392857145</v>
      </c>
      <c r="N47" s="52">
        <f t="shared" si="236"/>
        <v>1373.953125</v>
      </c>
      <c r="O47" s="52">
        <f t="shared" si="236"/>
        <v>1393.0234375</v>
      </c>
      <c r="P47" s="52">
        <f t="shared" si="236"/>
        <v>1417.48828125</v>
      </c>
      <c r="Q47" s="52">
        <f t="shared" si="236"/>
        <v>1437.255859375</v>
      </c>
      <c r="R47" s="52">
        <f t="shared" si="236"/>
        <v>1459.3720703125</v>
      </c>
      <c r="S47" s="52">
        <f t="shared" si="236"/>
        <v>1478.31396484375</v>
      </c>
      <c r="T47" s="52">
        <f t="shared" si="236"/>
        <v>1498.843017578125</v>
      </c>
      <c r="U47" s="52">
        <f t="shared" si="236"/>
        <v>1516.5784912109375</v>
      </c>
      <c r="V47" s="52">
        <f t="shared" si="236"/>
        <v>1535.7107543945313</v>
      </c>
      <c r="W47" s="52">
        <f t="shared" si="236"/>
        <v>1552.1446228027344</v>
      </c>
      <c r="X47" s="52">
        <f t="shared" si="236"/>
        <v>1569.9276885986328</v>
      </c>
      <c r="Y47" s="52">
        <f t="shared" si="236"/>
        <v>1585.0361557006836</v>
      </c>
      <c r="Z47" s="52">
        <f t="shared" si="236"/>
        <v>3497.4819221496582</v>
      </c>
      <c r="AA47" s="52">
        <f t="shared" si="236"/>
        <v>3552.2590389251709</v>
      </c>
      <c r="AB47" s="52">
        <f t="shared" si="236"/>
        <v>3630.8704805374146</v>
      </c>
      <c r="AC47" s="52">
        <f t="shared" si="236"/>
        <v>3693.5647597312927</v>
      </c>
      <c r="AD47" s="52">
        <f t="shared" si="236"/>
        <v>3760.2176201343536</v>
      </c>
      <c r="AE47" s="52">
        <f t="shared" si="236"/>
        <v>3822.8911899328232</v>
      </c>
      <c r="AF47" s="52">
        <f t="shared" si="236"/>
        <v>3883.5544050335884</v>
      </c>
      <c r="AG47" s="52">
        <f t="shared" si="236"/>
        <v>3943.2227974832058</v>
      </c>
      <c r="AH47" s="52">
        <f t="shared" si="236"/>
        <v>3999.3886012583971</v>
      </c>
      <c r="AI47" s="52">
        <f t="shared" si="236"/>
        <v>4055.3056993708014</v>
      </c>
      <c r="AJ47" s="52">
        <f t="shared" si="236"/>
        <v>4107.3471503145993</v>
      </c>
      <c r="AK47" s="52">
        <f t="shared" si="236"/>
        <v>4159.3264248427004</v>
      </c>
      <c r="AL47" s="52">
        <f t="shared" si="236"/>
        <v>9443.3367875786498</v>
      </c>
      <c r="AM47" s="52">
        <f t="shared" si="236"/>
        <v>9551.3316062106751</v>
      </c>
      <c r="AN47" s="52">
        <f t="shared" si="236"/>
        <v>9691.3341968946625</v>
      </c>
      <c r="AO47" s="52">
        <f t="shared" si="236"/>
        <v>9809.3329015526688</v>
      </c>
      <c r="AP47" s="52">
        <f t="shared" si="236"/>
        <v>9932.3335492236656</v>
      </c>
      <c r="AQ47" s="52">
        <f t="shared" si="236"/>
        <v>10046.833225388167</v>
      </c>
      <c r="AR47" s="52">
        <f t="shared" si="236"/>
        <v>10159.583387305916</v>
      </c>
      <c r="AS47" s="52">
        <f t="shared" si="236"/>
        <v>10267.208306347042</v>
      </c>
      <c r="AT47" s="52">
        <f t="shared" si="236"/>
        <v>10373.395846826479</v>
      </c>
      <c r="AU47" s="52">
        <f t="shared" si="236"/>
        <v>10474.30207658676</v>
      </c>
      <c r="AV47" s="52">
        <f t="shared" si="236"/>
        <v>10571.848961706619</v>
      </c>
      <c r="AW47" s="52">
        <f t="shared" si="236"/>
        <v>10667.075519146691</v>
      </c>
      <c r="AX47" s="52">
        <f>SUM(B47:M47)</f>
        <v>17436.989732142858</v>
      </c>
    </row>
    <row r="48" spans="1:50" x14ac:dyDescent="0.3"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</row>
    <row r="49" spans="2:49" x14ac:dyDescent="0.3"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</row>
    <row r="50" spans="2:49" x14ac:dyDescent="0.3"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</row>
    <row r="51" spans="2:49" x14ac:dyDescent="0.3"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</row>
    <row r="52" spans="2:49" x14ac:dyDescent="0.3"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</row>
    <row r="53" spans="2:49" x14ac:dyDescent="0.3"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</row>
    <row r="54" spans="2:49" x14ac:dyDescent="0.3"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</row>
    <row r="55" spans="2:49" x14ac:dyDescent="0.3"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</row>
    <row r="56" spans="2:49" x14ac:dyDescent="0.3"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</row>
    <row r="57" spans="2:49" x14ac:dyDescent="0.3"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</row>
    <row r="58" spans="2:49" x14ac:dyDescent="0.3"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</row>
    <row r="59" spans="2:49" x14ac:dyDescent="0.3"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</row>
    <row r="60" spans="2:49" x14ac:dyDescent="0.3"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</row>
    <row r="61" spans="2:49" x14ac:dyDescent="0.3"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</row>
    <row r="64" spans="2:49" x14ac:dyDescent="0.3">
      <c r="B64" s="47">
        <f>B47/B30</f>
        <v>12.28</v>
      </c>
      <c r="C64" s="47">
        <f t="shared" ref="C64:G64" si="237">C47/C30</f>
        <v>29.631578947368421</v>
      </c>
      <c r="D64" s="47">
        <f t="shared" si="237"/>
        <v>15.830000000000002</v>
      </c>
      <c r="E64" s="47">
        <f t="shared" si="237"/>
        <v>9.9128571428571419</v>
      </c>
      <c r="F64" s="47">
        <f t="shared" si="237"/>
        <v>10.027400468384075</v>
      </c>
      <c r="G64" s="47">
        <f t="shared" si="237"/>
        <v>8.5520467836257303</v>
      </c>
      <c r="H64" s="47">
        <f>H47/H30</f>
        <v>9.1819736373352328</v>
      </c>
      <c r="I64" s="47">
        <f t="shared" ref="I64:M64" si="238">I47/I30</f>
        <v>8.2899039218774604</v>
      </c>
      <c r="J64" s="47">
        <f t="shared" si="238"/>
        <v>7.7293670351334223</v>
      </c>
      <c r="K64" s="47">
        <f>K47/K30</f>
        <v>7.4068361489257013</v>
      </c>
      <c r="L64" s="47">
        <f t="shared" si="238"/>
        <v>7.0811847801321495</v>
      </c>
      <c r="M64" s="47">
        <f t="shared" si="238"/>
        <v>6.9976610797420049</v>
      </c>
    </row>
    <row r="65" spans="1:13" x14ac:dyDescent="0.3">
      <c r="A65">
        <v>400.45</v>
      </c>
      <c r="B65" s="47">
        <f>B64-$A$65</f>
        <v>-388.17</v>
      </c>
      <c r="C65" s="47">
        <f t="shared" ref="C65:H65" si="239">C64-$A$65</f>
        <v>-370.81842105263155</v>
      </c>
      <c r="D65" s="47">
        <f t="shared" si="239"/>
        <v>-384.62</v>
      </c>
      <c r="E65" s="47">
        <f t="shared" si="239"/>
        <v>-390.53714285714284</v>
      </c>
      <c r="F65" s="47">
        <f t="shared" si="239"/>
        <v>-390.4225995316159</v>
      </c>
      <c r="G65" s="47">
        <f t="shared" si="239"/>
        <v>-391.89795321637428</v>
      </c>
      <c r="H65" s="47">
        <f t="shared" si="239"/>
        <v>-391.26802636266473</v>
      </c>
      <c r="I65" s="47">
        <f t="shared" ref="I65" si="240">I64-$A$65</f>
        <v>-392.16009607812254</v>
      </c>
      <c r="J65" s="47">
        <f t="shared" ref="J65" si="241">J64-$A$65</f>
        <v>-392.72063296486658</v>
      </c>
      <c r="K65" s="47">
        <f t="shared" ref="K65" si="242">K64-$A$65</f>
        <v>-393.04316385107427</v>
      </c>
      <c r="L65" s="47">
        <f t="shared" ref="L65" si="243">L64-$A$65</f>
        <v>-393.36881521986783</v>
      </c>
      <c r="M65" s="47">
        <f t="shared" ref="M65" si="244">M64-$A$65</f>
        <v>-393.452338920258</v>
      </c>
    </row>
    <row r="66" spans="1:13" x14ac:dyDescent="0.3">
      <c r="A66" s="45">
        <v>800.89</v>
      </c>
      <c r="B66" s="47">
        <f>B64-$A$66</f>
        <v>-788.61</v>
      </c>
      <c r="C66" s="47">
        <f t="shared" ref="C66:H66" si="245">C64-$A$66</f>
        <v>-771.25842105263155</v>
      </c>
      <c r="D66" s="47">
        <f t="shared" si="245"/>
        <v>-785.06</v>
      </c>
      <c r="E66" s="47">
        <f t="shared" si="245"/>
        <v>-790.97714285714289</v>
      </c>
      <c r="F66" s="47">
        <f t="shared" si="245"/>
        <v>-790.86259953161596</v>
      </c>
      <c r="G66" s="47">
        <f t="shared" si="245"/>
        <v>-792.33795321637422</v>
      </c>
      <c r="H66" s="47">
        <f t="shared" si="245"/>
        <v>-791.70802636266478</v>
      </c>
      <c r="I66" s="47">
        <f t="shared" ref="I66:M66" si="246">I64-$A$66</f>
        <v>-792.60009607812253</v>
      </c>
      <c r="J66" s="47">
        <f t="shared" si="246"/>
        <v>-793.16063296486652</v>
      </c>
      <c r="K66" s="47">
        <f t="shared" si="246"/>
        <v>-793.48316385107432</v>
      </c>
      <c r="L66" s="47">
        <f t="shared" si="246"/>
        <v>-793.80881521986782</v>
      </c>
      <c r="M66" s="47">
        <f t="shared" si="246"/>
        <v>-793.892338920258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53"/>
  <sheetViews>
    <sheetView zoomScale="80" zoomScaleNormal="80" zoomScalePageLayoutView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" sqref="B6"/>
    </sheetView>
  </sheetViews>
  <sheetFormatPr defaultColWidth="8.8984375" defaultRowHeight="15.6" x14ac:dyDescent="0.3"/>
  <cols>
    <col min="1" max="1" width="13.59765625" style="11" bestFit="1" customWidth="1"/>
    <col min="2" max="4" width="13.59765625" customWidth="1"/>
    <col min="5" max="5" width="1.59765625" customWidth="1"/>
    <col min="6" max="6" width="13.59765625" customWidth="1"/>
  </cols>
  <sheetData>
    <row r="1" spans="1:54" x14ac:dyDescent="0.3">
      <c r="A1" s="10" t="s">
        <v>19</v>
      </c>
      <c r="B1" s="1"/>
      <c r="C1" s="1"/>
      <c r="D1" s="1"/>
      <c r="F1" s="10" t="s">
        <v>21</v>
      </c>
      <c r="G1" s="10" t="s">
        <v>22</v>
      </c>
      <c r="H1" s="10" t="s">
        <v>23</v>
      </c>
      <c r="I1" s="10" t="s">
        <v>24</v>
      </c>
      <c r="J1" s="10" t="s">
        <v>25</v>
      </c>
      <c r="K1" s="10" t="s">
        <v>26</v>
      </c>
      <c r="L1" s="10" t="s">
        <v>27</v>
      </c>
      <c r="M1" s="10" t="s">
        <v>28</v>
      </c>
      <c r="N1" s="10" t="s">
        <v>29</v>
      </c>
      <c r="O1" s="10" t="s">
        <v>30</v>
      </c>
      <c r="P1" s="10" t="s">
        <v>31</v>
      </c>
      <c r="Q1" s="10" t="s">
        <v>32</v>
      </c>
      <c r="R1" s="10" t="s">
        <v>33</v>
      </c>
      <c r="S1" s="10" t="s">
        <v>34</v>
      </c>
      <c r="T1" s="10" t="s">
        <v>35</v>
      </c>
      <c r="U1" s="10" t="s">
        <v>36</v>
      </c>
      <c r="V1" s="10" t="s">
        <v>37</v>
      </c>
      <c r="W1" s="10" t="s">
        <v>38</v>
      </c>
      <c r="X1" s="10" t="s">
        <v>39</v>
      </c>
      <c r="Y1" s="10" t="s">
        <v>40</v>
      </c>
      <c r="Z1" s="10" t="s">
        <v>41</v>
      </c>
      <c r="AA1" s="10" t="s">
        <v>42</v>
      </c>
      <c r="AB1" s="10" t="s">
        <v>43</v>
      </c>
      <c r="AC1" s="10" t="s">
        <v>44</v>
      </c>
      <c r="AD1" s="10" t="s">
        <v>45</v>
      </c>
      <c r="AE1" s="10" t="s">
        <v>46</v>
      </c>
      <c r="AF1" s="10" t="s">
        <v>47</v>
      </c>
      <c r="AG1" s="10" t="s">
        <v>48</v>
      </c>
      <c r="AH1" s="10" t="s">
        <v>49</v>
      </c>
      <c r="AI1" s="10" t="s">
        <v>50</v>
      </c>
      <c r="AJ1" s="10" t="s">
        <v>51</v>
      </c>
      <c r="AK1" s="10" t="s">
        <v>52</v>
      </c>
      <c r="AL1" s="10" t="s">
        <v>53</v>
      </c>
      <c r="AM1" s="10" t="s">
        <v>54</v>
      </c>
      <c r="AN1" s="10" t="s">
        <v>55</v>
      </c>
      <c r="AO1" s="10" t="s">
        <v>56</v>
      </c>
      <c r="AP1" s="10" t="s">
        <v>57</v>
      </c>
      <c r="AQ1" s="10" t="s">
        <v>58</v>
      </c>
      <c r="AR1" s="10" t="s">
        <v>59</v>
      </c>
      <c r="AS1" s="10" t="s">
        <v>60</v>
      </c>
      <c r="AT1" s="10" t="s">
        <v>61</v>
      </c>
      <c r="AU1" s="10" t="s">
        <v>62</v>
      </c>
      <c r="AV1" s="10" t="s">
        <v>63</v>
      </c>
      <c r="AW1" s="10" t="s">
        <v>64</v>
      </c>
      <c r="AX1" s="10" t="s">
        <v>65</v>
      </c>
      <c r="AY1" s="10" t="s">
        <v>66</v>
      </c>
      <c r="AZ1" s="10" t="s">
        <v>67</v>
      </c>
      <c r="BA1" s="10" t="s">
        <v>68</v>
      </c>
      <c r="BB1" s="10" t="s">
        <v>69</v>
      </c>
    </row>
    <row r="3" spans="1:54" x14ac:dyDescent="0.3">
      <c r="D3" s="36" t="s">
        <v>20</v>
      </c>
      <c r="F3" s="23">
        <v>1</v>
      </c>
      <c r="G3" s="23">
        <v>0.5</v>
      </c>
      <c r="H3" s="23">
        <v>0.45</v>
      </c>
      <c r="I3" s="23">
        <v>0.4</v>
      </c>
      <c r="J3" s="23">
        <v>0.4</v>
      </c>
      <c r="K3" s="23">
        <v>0.35</v>
      </c>
      <c r="L3" s="23">
        <v>0.35</v>
      </c>
      <c r="M3" s="23">
        <v>0.35</v>
      </c>
      <c r="N3" s="23">
        <v>0.35</v>
      </c>
      <c r="O3" s="23">
        <v>0.35</v>
      </c>
      <c r="P3" s="23">
        <v>0.35</v>
      </c>
      <c r="Q3" s="23">
        <v>0.35</v>
      </c>
      <c r="R3" s="23">
        <v>0.05</v>
      </c>
      <c r="S3" s="23">
        <v>0.05</v>
      </c>
      <c r="T3" s="23">
        <v>0.05</v>
      </c>
      <c r="U3" s="23">
        <v>0.05</v>
      </c>
      <c r="V3" s="23">
        <v>0.05</v>
      </c>
      <c r="W3" s="23">
        <v>0.05</v>
      </c>
      <c r="X3" s="23">
        <v>0.05</v>
      </c>
      <c r="Y3" s="23">
        <v>0.05</v>
      </c>
      <c r="Z3" s="23">
        <v>0.05</v>
      </c>
      <c r="AA3" s="23">
        <v>0.05</v>
      </c>
      <c r="AB3" s="23">
        <v>0.05</v>
      </c>
      <c r="AC3" s="23">
        <v>0.05</v>
      </c>
      <c r="AD3" s="23">
        <v>0.05</v>
      </c>
      <c r="AE3" s="23">
        <v>0.05</v>
      </c>
      <c r="AF3" s="23">
        <v>0.05</v>
      </c>
      <c r="AG3" s="23">
        <v>0.05</v>
      </c>
      <c r="AH3" s="23">
        <v>0.05</v>
      </c>
      <c r="AI3" s="23">
        <v>0.05</v>
      </c>
      <c r="AJ3" s="23">
        <v>0.05</v>
      </c>
      <c r="AK3" s="23">
        <v>0.05</v>
      </c>
      <c r="AL3" s="23">
        <v>0.05</v>
      </c>
      <c r="AM3" s="23">
        <v>0.05</v>
      </c>
      <c r="AN3" s="23">
        <v>0.05</v>
      </c>
      <c r="AO3" s="23">
        <v>0.05</v>
      </c>
      <c r="AP3" s="23">
        <v>0.05</v>
      </c>
      <c r="AQ3" s="23">
        <v>0.05</v>
      </c>
      <c r="AR3" s="23">
        <v>0.05</v>
      </c>
      <c r="AS3" s="23">
        <v>0.05</v>
      </c>
      <c r="AT3" s="23">
        <v>0.05</v>
      </c>
      <c r="AU3" s="23">
        <v>0.05</v>
      </c>
      <c r="AV3" s="23">
        <v>0.05</v>
      </c>
      <c r="AW3" s="23">
        <v>0.05</v>
      </c>
      <c r="AX3" s="23">
        <v>0.05</v>
      </c>
      <c r="AY3" s="23">
        <v>0.05</v>
      </c>
      <c r="AZ3" s="23">
        <v>0.05</v>
      </c>
      <c r="BA3" s="23">
        <v>0.05</v>
      </c>
      <c r="BB3" s="23">
        <v>0.05</v>
      </c>
    </row>
    <row r="5" spans="1:54" x14ac:dyDescent="0.3">
      <c r="A5" s="10" t="s">
        <v>70</v>
      </c>
      <c r="B5" s="10" t="s">
        <v>71</v>
      </c>
      <c r="C5" s="10" t="s">
        <v>72</v>
      </c>
      <c r="D5" s="10" t="s">
        <v>73</v>
      </c>
      <c r="F5" s="13" t="s">
        <v>97</v>
      </c>
      <c r="G5" s="14" t="s">
        <v>22</v>
      </c>
      <c r="H5" s="14" t="s">
        <v>23</v>
      </c>
      <c r="I5" s="14" t="s">
        <v>24</v>
      </c>
      <c r="J5" s="14" t="s">
        <v>25</v>
      </c>
      <c r="K5" s="14" t="s">
        <v>26</v>
      </c>
      <c r="L5" s="14" t="s">
        <v>27</v>
      </c>
      <c r="M5" s="14" t="s">
        <v>28</v>
      </c>
      <c r="N5" s="14" t="s">
        <v>29</v>
      </c>
      <c r="O5" s="14" t="s">
        <v>30</v>
      </c>
      <c r="P5" s="14" t="s">
        <v>31</v>
      </c>
      <c r="Q5" s="14" t="s">
        <v>32</v>
      </c>
      <c r="R5" s="14" t="s">
        <v>33</v>
      </c>
      <c r="S5" s="14" t="s">
        <v>34</v>
      </c>
      <c r="T5" s="14" t="s">
        <v>35</v>
      </c>
      <c r="U5" s="14" t="s">
        <v>36</v>
      </c>
      <c r="V5" s="14" t="s">
        <v>37</v>
      </c>
      <c r="W5" s="14" t="s">
        <v>38</v>
      </c>
      <c r="X5" s="14" t="s">
        <v>39</v>
      </c>
      <c r="Y5" s="14" t="s">
        <v>40</v>
      </c>
      <c r="Z5" s="14" t="s">
        <v>41</v>
      </c>
      <c r="AA5" s="14" t="s">
        <v>42</v>
      </c>
      <c r="AB5" s="14" t="s">
        <v>43</v>
      </c>
      <c r="AC5" s="14" t="s">
        <v>44</v>
      </c>
      <c r="AD5" s="14" t="s">
        <v>45</v>
      </c>
      <c r="AE5" s="14" t="s">
        <v>46</v>
      </c>
      <c r="AF5" s="14" t="s">
        <v>47</v>
      </c>
      <c r="AG5" s="14" t="s">
        <v>48</v>
      </c>
      <c r="AH5" s="14" t="s">
        <v>49</v>
      </c>
      <c r="AI5" s="14" t="s">
        <v>50</v>
      </c>
      <c r="AJ5" s="14" t="s">
        <v>51</v>
      </c>
      <c r="AK5" s="14" t="s">
        <v>52</v>
      </c>
      <c r="AL5" s="14" t="s">
        <v>53</v>
      </c>
      <c r="AM5" s="14" t="s">
        <v>54</v>
      </c>
      <c r="AN5" s="14" t="s">
        <v>55</v>
      </c>
      <c r="AO5" s="14" t="s">
        <v>56</v>
      </c>
      <c r="AP5" s="14" t="s">
        <v>57</v>
      </c>
      <c r="AQ5" s="14" t="s">
        <v>58</v>
      </c>
      <c r="AR5" s="14" t="s">
        <v>59</v>
      </c>
      <c r="AS5" s="14" t="s">
        <v>60</v>
      </c>
      <c r="AT5" s="14" t="s">
        <v>61</v>
      </c>
      <c r="AU5" s="14" t="s">
        <v>62</v>
      </c>
      <c r="AV5" s="14" t="s">
        <v>63</v>
      </c>
      <c r="AW5" s="14" t="s">
        <v>64</v>
      </c>
      <c r="AX5" s="14" t="s">
        <v>65</v>
      </c>
      <c r="AY5" s="14" t="s">
        <v>66</v>
      </c>
      <c r="AZ5" s="14" t="s">
        <v>67</v>
      </c>
      <c r="BA5" s="14" t="s">
        <v>68</v>
      </c>
      <c r="BB5" s="15" t="s">
        <v>69</v>
      </c>
    </row>
    <row r="6" spans="1:54" x14ac:dyDescent="0.3">
      <c r="A6" s="35">
        <f t="array" ref="A6:A53">TRANSPOSE('Acquisition Model'!B1:AW1)</f>
        <v>44470</v>
      </c>
      <c r="B6" s="22">
        <f>F6</f>
        <v>122.8</v>
      </c>
      <c r="C6" s="19">
        <v>1.6</v>
      </c>
      <c r="D6" s="21">
        <f>B6*C6</f>
        <v>196.48000000000002</v>
      </c>
      <c r="F6" s="33">
        <f t="array" ref="F6:F53">TRANSPOSE('Acquisition Model'!B47:AW47)</f>
        <v>122.8</v>
      </c>
      <c r="G6" s="16">
        <f>ROUND($F6*G$3,0)</f>
        <v>61</v>
      </c>
      <c r="H6" s="16">
        <f>ROUND($F6*H$3,0)</f>
        <v>55</v>
      </c>
      <c r="I6" s="16">
        <f>ROUND($F6*I$3,0)</f>
        <v>49</v>
      </c>
      <c r="J6" s="16">
        <f t="shared" ref="H6:W21" si="0">ROUND($F6*J$3,0)</f>
        <v>49</v>
      </c>
      <c r="K6" s="16">
        <f t="shared" si="0"/>
        <v>43</v>
      </c>
      <c r="L6" s="16">
        <f t="shared" si="0"/>
        <v>43</v>
      </c>
      <c r="M6" s="16">
        <f t="shared" si="0"/>
        <v>43</v>
      </c>
      <c r="N6" s="16">
        <f t="shared" si="0"/>
        <v>43</v>
      </c>
      <c r="O6" s="16">
        <f t="shared" si="0"/>
        <v>43</v>
      </c>
      <c r="P6" s="16">
        <f t="shared" si="0"/>
        <v>43</v>
      </c>
      <c r="Q6" s="16">
        <f t="shared" si="0"/>
        <v>43</v>
      </c>
      <c r="R6" s="16">
        <f t="shared" si="0"/>
        <v>6</v>
      </c>
      <c r="S6" s="16">
        <f t="shared" si="0"/>
        <v>6</v>
      </c>
      <c r="T6" s="16">
        <f t="shared" si="0"/>
        <v>6</v>
      </c>
      <c r="U6" s="16">
        <f t="shared" si="0"/>
        <v>6</v>
      </c>
      <c r="V6" s="16">
        <f t="shared" si="0"/>
        <v>6</v>
      </c>
      <c r="W6" s="16">
        <f t="shared" si="0"/>
        <v>6</v>
      </c>
      <c r="X6" s="16">
        <f t="shared" ref="X6:AM21" si="1">ROUND($F6*X$3,0)</f>
        <v>6</v>
      </c>
      <c r="Y6" s="16">
        <f t="shared" si="1"/>
        <v>6</v>
      </c>
      <c r="Z6" s="16">
        <f t="shared" si="1"/>
        <v>6</v>
      </c>
      <c r="AA6" s="16">
        <f t="shared" si="1"/>
        <v>6</v>
      </c>
      <c r="AB6" s="16">
        <f t="shared" si="1"/>
        <v>6</v>
      </c>
      <c r="AC6" s="16">
        <f t="shared" si="1"/>
        <v>6</v>
      </c>
      <c r="AD6" s="16">
        <f t="shared" si="1"/>
        <v>6</v>
      </c>
      <c r="AE6" s="16">
        <f t="shared" si="1"/>
        <v>6</v>
      </c>
      <c r="AF6" s="16">
        <f t="shared" si="1"/>
        <v>6</v>
      </c>
      <c r="AG6" s="16">
        <f t="shared" si="1"/>
        <v>6</v>
      </c>
      <c r="AH6" s="16">
        <f t="shared" si="1"/>
        <v>6</v>
      </c>
      <c r="AI6" s="16">
        <f t="shared" si="1"/>
        <v>6</v>
      </c>
      <c r="AJ6" s="16">
        <f t="shared" si="1"/>
        <v>6</v>
      </c>
      <c r="AK6" s="16">
        <f t="shared" si="1"/>
        <v>6</v>
      </c>
      <c r="AL6" s="16">
        <f t="shared" si="1"/>
        <v>6</v>
      </c>
      <c r="AM6" s="16">
        <f t="shared" si="1"/>
        <v>6</v>
      </c>
      <c r="AN6" s="16">
        <f t="shared" ref="AN6:BA6" si="2">ROUND($F6*AN$3,0)</f>
        <v>6</v>
      </c>
      <c r="AO6" s="16">
        <f t="shared" si="2"/>
        <v>6</v>
      </c>
      <c r="AP6" s="16">
        <f t="shared" si="2"/>
        <v>6</v>
      </c>
      <c r="AQ6" s="16">
        <f t="shared" si="2"/>
        <v>6</v>
      </c>
      <c r="AR6" s="16">
        <f t="shared" si="2"/>
        <v>6</v>
      </c>
      <c r="AS6" s="16">
        <f t="shared" si="2"/>
        <v>6</v>
      </c>
      <c r="AT6" s="16">
        <f t="shared" si="2"/>
        <v>6</v>
      </c>
      <c r="AU6" s="16">
        <f t="shared" si="2"/>
        <v>6</v>
      </c>
      <c r="AV6" s="16">
        <f t="shared" si="2"/>
        <v>6</v>
      </c>
      <c r="AW6" s="16">
        <f t="shared" si="2"/>
        <v>6</v>
      </c>
      <c r="AX6" s="16">
        <f t="shared" si="2"/>
        <v>6</v>
      </c>
      <c r="AY6" s="16">
        <f t="shared" si="2"/>
        <v>6</v>
      </c>
      <c r="AZ6" s="16">
        <f t="shared" si="2"/>
        <v>6</v>
      </c>
      <c r="BA6" s="16">
        <f t="shared" si="2"/>
        <v>6</v>
      </c>
      <c r="BB6" s="17"/>
    </row>
    <row r="7" spans="1:54" x14ac:dyDescent="0.3">
      <c r="A7" s="35">
        <v>44501</v>
      </c>
      <c r="B7" s="22">
        <f>F7+G6</f>
        <v>1187</v>
      </c>
      <c r="C7" s="19">
        <v>1.6</v>
      </c>
      <c r="D7" s="21">
        <f>B7*C7</f>
        <v>1899.2</v>
      </c>
      <c r="F7" s="33">
        <v>1126</v>
      </c>
      <c r="G7" s="16">
        <f t="shared" ref="G7:V22" si="3">ROUND($F7*G$3,0)</f>
        <v>563</v>
      </c>
      <c r="H7" s="16">
        <f t="shared" si="0"/>
        <v>507</v>
      </c>
      <c r="I7" s="16">
        <f t="shared" si="0"/>
        <v>450</v>
      </c>
      <c r="J7" s="16">
        <f t="shared" si="0"/>
        <v>450</v>
      </c>
      <c r="K7" s="16">
        <f t="shared" si="0"/>
        <v>394</v>
      </c>
      <c r="L7" s="16">
        <f t="shared" si="0"/>
        <v>394</v>
      </c>
      <c r="M7" s="16">
        <f t="shared" si="0"/>
        <v>394</v>
      </c>
      <c r="N7" s="16">
        <f t="shared" si="0"/>
        <v>394</v>
      </c>
      <c r="O7" s="16">
        <f t="shared" si="0"/>
        <v>394</v>
      </c>
      <c r="P7" s="16">
        <f t="shared" si="0"/>
        <v>394</v>
      </c>
      <c r="Q7" s="16">
        <f t="shared" si="0"/>
        <v>394</v>
      </c>
      <c r="R7" s="16">
        <f t="shared" si="0"/>
        <v>56</v>
      </c>
      <c r="S7" s="16">
        <f t="shared" si="0"/>
        <v>56</v>
      </c>
      <c r="T7" s="16">
        <f t="shared" si="0"/>
        <v>56</v>
      </c>
      <c r="U7" s="16">
        <f t="shared" si="0"/>
        <v>56</v>
      </c>
      <c r="V7" s="16">
        <f t="shared" si="0"/>
        <v>56</v>
      </c>
      <c r="W7" s="16">
        <f t="shared" si="0"/>
        <v>56</v>
      </c>
      <c r="X7" s="16">
        <f t="shared" si="1"/>
        <v>56</v>
      </c>
      <c r="Y7" s="16">
        <f t="shared" si="1"/>
        <v>56</v>
      </c>
      <c r="Z7" s="16">
        <f t="shared" si="1"/>
        <v>56</v>
      </c>
      <c r="AA7" s="16">
        <f t="shared" si="1"/>
        <v>56</v>
      </c>
      <c r="AB7" s="16">
        <f t="shared" si="1"/>
        <v>56</v>
      </c>
      <c r="AC7" s="16">
        <f t="shared" si="1"/>
        <v>56</v>
      </c>
      <c r="AD7" s="16">
        <f t="shared" si="1"/>
        <v>56</v>
      </c>
      <c r="AE7" s="16">
        <f t="shared" si="1"/>
        <v>56</v>
      </c>
      <c r="AF7" s="16">
        <f t="shared" si="1"/>
        <v>56</v>
      </c>
      <c r="AG7" s="16">
        <f t="shared" si="1"/>
        <v>56</v>
      </c>
      <c r="AH7" s="16">
        <f t="shared" si="1"/>
        <v>56</v>
      </c>
      <c r="AI7" s="16">
        <f t="shared" si="1"/>
        <v>56</v>
      </c>
      <c r="AJ7" s="16">
        <f t="shared" si="1"/>
        <v>56</v>
      </c>
      <c r="AK7" s="16">
        <f t="shared" si="1"/>
        <v>56</v>
      </c>
      <c r="AL7" s="16">
        <f t="shared" si="1"/>
        <v>56</v>
      </c>
      <c r="AM7" s="16">
        <f t="shared" si="1"/>
        <v>56</v>
      </c>
      <c r="AN7" s="16">
        <f t="shared" ref="AN7:AZ7" si="4">ROUND($F7*AN$3,0)</f>
        <v>56</v>
      </c>
      <c r="AO7" s="16">
        <f t="shared" si="4"/>
        <v>56</v>
      </c>
      <c r="AP7" s="16">
        <f t="shared" si="4"/>
        <v>56</v>
      </c>
      <c r="AQ7" s="16">
        <f t="shared" si="4"/>
        <v>56</v>
      </c>
      <c r="AR7" s="16">
        <f t="shared" si="4"/>
        <v>56</v>
      </c>
      <c r="AS7" s="16">
        <f t="shared" si="4"/>
        <v>56</v>
      </c>
      <c r="AT7" s="16">
        <f t="shared" si="4"/>
        <v>56</v>
      </c>
      <c r="AU7" s="16">
        <f t="shared" si="4"/>
        <v>56</v>
      </c>
      <c r="AV7" s="16">
        <f t="shared" si="4"/>
        <v>56</v>
      </c>
      <c r="AW7" s="16">
        <f t="shared" si="4"/>
        <v>56</v>
      </c>
      <c r="AX7" s="16">
        <f t="shared" si="4"/>
        <v>56</v>
      </c>
      <c r="AY7" s="16">
        <f t="shared" si="4"/>
        <v>56</v>
      </c>
      <c r="AZ7" s="16">
        <f t="shared" si="4"/>
        <v>56</v>
      </c>
      <c r="BA7" s="16"/>
      <c r="BB7" s="17"/>
    </row>
    <row r="8" spans="1:54" x14ac:dyDescent="0.3">
      <c r="A8" s="35">
        <v>44531</v>
      </c>
      <c r="B8" s="22">
        <f>F8+G7+H6</f>
        <v>1251.2</v>
      </c>
      <c r="C8" s="19">
        <v>1.6</v>
      </c>
      <c r="D8" s="21">
        <f>B8*C8</f>
        <v>2001.92</v>
      </c>
      <c r="F8" s="33">
        <v>633.20000000000005</v>
      </c>
      <c r="G8" s="16">
        <f t="shared" si="3"/>
        <v>317</v>
      </c>
      <c r="H8" s="16">
        <f t="shared" si="0"/>
        <v>285</v>
      </c>
      <c r="I8" s="16">
        <f t="shared" si="0"/>
        <v>253</v>
      </c>
      <c r="J8" s="16">
        <f t="shared" si="0"/>
        <v>253</v>
      </c>
      <c r="K8" s="16">
        <f t="shared" si="0"/>
        <v>222</v>
      </c>
      <c r="L8" s="16">
        <f t="shared" si="0"/>
        <v>222</v>
      </c>
      <c r="M8" s="16">
        <f t="shared" si="0"/>
        <v>222</v>
      </c>
      <c r="N8" s="16">
        <f t="shared" si="0"/>
        <v>222</v>
      </c>
      <c r="O8" s="16">
        <f t="shared" si="0"/>
        <v>222</v>
      </c>
      <c r="P8" s="16">
        <f t="shared" si="0"/>
        <v>222</v>
      </c>
      <c r="Q8" s="16">
        <f t="shared" si="0"/>
        <v>222</v>
      </c>
      <c r="R8" s="16">
        <f t="shared" si="0"/>
        <v>32</v>
      </c>
      <c r="S8" s="16">
        <f t="shared" si="0"/>
        <v>32</v>
      </c>
      <c r="T8" s="16">
        <f t="shared" si="0"/>
        <v>32</v>
      </c>
      <c r="U8" s="16">
        <f t="shared" si="0"/>
        <v>32</v>
      </c>
      <c r="V8" s="16">
        <f t="shared" si="0"/>
        <v>32</v>
      </c>
      <c r="W8" s="16">
        <f t="shared" si="0"/>
        <v>32</v>
      </c>
      <c r="X8" s="16">
        <f t="shared" si="1"/>
        <v>32</v>
      </c>
      <c r="Y8" s="16">
        <f t="shared" si="1"/>
        <v>32</v>
      </c>
      <c r="Z8" s="16">
        <f t="shared" si="1"/>
        <v>32</v>
      </c>
      <c r="AA8" s="16">
        <f t="shared" si="1"/>
        <v>32</v>
      </c>
      <c r="AB8" s="16">
        <f t="shared" si="1"/>
        <v>32</v>
      </c>
      <c r="AC8" s="16">
        <f t="shared" si="1"/>
        <v>32</v>
      </c>
      <c r="AD8" s="16">
        <f t="shared" si="1"/>
        <v>32</v>
      </c>
      <c r="AE8" s="16">
        <f t="shared" si="1"/>
        <v>32</v>
      </c>
      <c r="AF8" s="16">
        <f t="shared" si="1"/>
        <v>32</v>
      </c>
      <c r="AG8" s="16">
        <f t="shared" si="1"/>
        <v>32</v>
      </c>
      <c r="AH8" s="16">
        <f t="shared" si="1"/>
        <v>32</v>
      </c>
      <c r="AI8" s="16">
        <f t="shared" si="1"/>
        <v>32</v>
      </c>
      <c r="AJ8" s="16">
        <f t="shared" si="1"/>
        <v>32</v>
      </c>
      <c r="AK8" s="16">
        <f t="shared" si="1"/>
        <v>32</v>
      </c>
      <c r="AL8" s="16">
        <f t="shared" si="1"/>
        <v>32</v>
      </c>
      <c r="AM8" s="16">
        <f t="shared" si="1"/>
        <v>32</v>
      </c>
      <c r="AN8" s="16">
        <f t="shared" ref="AN8:AY8" si="5">ROUND($F8*AN$3,0)</f>
        <v>32</v>
      </c>
      <c r="AO8" s="16">
        <f t="shared" si="5"/>
        <v>32</v>
      </c>
      <c r="AP8" s="16">
        <f t="shared" si="5"/>
        <v>32</v>
      </c>
      <c r="AQ8" s="16">
        <f t="shared" si="5"/>
        <v>32</v>
      </c>
      <c r="AR8" s="16">
        <f t="shared" si="5"/>
        <v>32</v>
      </c>
      <c r="AS8" s="16">
        <f t="shared" si="5"/>
        <v>32</v>
      </c>
      <c r="AT8" s="16">
        <f t="shared" si="5"/>
        <v>32</v>
      </c>
      <c r="AU8" s="16">
        <f t="shared" si="5"/>
        <v>32</v>
      </c>
      <c r="AV8" s="16">
        <f t="shared" si="5"/>
        <v>32</v>
      </c>
      <c r="AW8" s="16">
        <f t="shared" si="5"/>
        <v>32</v>
      </c>
      <c r="AX8" s="16">
        <f t="shared" si="5"/>
        <v>32</v>
      </c>
      <c r="AY8" s="16">
        <f t="shared" si="5"/>
        <v>32</v>
      </c>
      <c r="AZ8" s="16"/>
      <c r="BA8" s="16"/>
      <c r="BB8" s="17"/>
    </row>
    <row r="9" spans="1:54" x14ac:dyDescent="0.3">
      <c r="A9" s="35">
        <v>44562</v>
      </c>
      <c r="B9" s="22">
        <f>F9+G8+H7+I6</f>
        <v>1864.2857142857142</v>
      </c>
      <c r="C9" s="19">
        <v>1.6</v>
      </c>
      <c r="D9" s="21">
        <f t="shared" ref="D9:D53" si="6">B9*C9</f>
        <v>2982.8571428571431</v>
      </c>
      <c r="F9" s="33">
        <v>991.28571428571422</v>
      </c>
      <c r="G9" s="16">
        <f t="shared" si="3"/>
        <v>496</v>
      </c>
      <c r="H9" s="16">
        <f t="shared" si="0"/>
        <v>446</v>
      </c>
      <c r="I9" s="16">
        <f t="shared" si="0"/>
        <v>397</v>
      </c>
      <c r="J9" s="16">
        <f t="shared" si="0"/>
        <v>397</v>
      </c>
      <c r="K9" s="16">
        <f t="shared" si="0"/>
        <v>347</v>
      </c>
      <c r="L9" s="16">
        <f t="shared" si="0"/>
        <v>347</v>
      </c>
      <c r="M9" s="16">
        <f t="shared" si="0"/>
        <v>347</v>
      </c>
      <c r="N9" s="16">
        <f t="shared" si="0"/>
        <v>347</v>
      </c>
      <c r="O9" s="16">
        <f t="shared" si="0"/>
        <v>347</v>
      </c>
      <c r="P9" s="16">
        <f t="shared" si="0"/>
        <v>347</v>
      </c>
      <c r="Q9" s="16">
        <f t="shared" si="0"/>
        <v>347</v>
      </c>
      <c r="R9" s="16">
        <f t="shared" si="0"/>
        <v>50</v>
      </c>
      <c r="S9" s="16">
        <f t="shared" si="0"/>
        <v>50</v>
      </c>
      <c r="T9" s="16">
        <f t="shared" si="0"/>
        <v>50</v>
      </c>
      <c r="U9" s="16">
        <f t="shared" si="0"/>
        <v>50</v>
      </c>
      <c r="V9" s="16">
        <f t="shared" si="0"/>
        <v>50</v>
      </c>
      <c r="W9" s="16">
        <f t="shared" si="0"/>
        <v>50</v>
      </c>
      <c r="X9" s="16">
        <f t="shared" si="1"/>
        <v>50</v>
      </c>
      <c r="Y9" s="16">
        <f t="shared" si="1"/>
        <v>50</v>
      </c>
      <c r="Z9" s="16">
        <f t="shared" si="1"/>
        <v>50</v>
      </c>
      <c r="AA9" s="16">
        <f t="shared" si="1"/>
        <v>50</v>
      </c>
      <c r="AB9" s="16">
        <f t="shared" si="1"/>
        <v>50</v>
      </c>
      <c r="AC9" s="16">
        <f t="shared" si="1"/>
        <v>50</v>
      </c>
      <c r="AD9" s="16">
        <f t="shared" si="1"/>
        <v>50</v>
      </c>
      <c r="AE9" s="16">
        <f t="shared" si="1"/>
        <v>50</v>
      </c>
      <c r="AF9" s="16">
        <f t="shared" si="1"/>
        <v>50</v>
      </c>
      <c r="AG9" s="16">
        <f t="shared" si="1"/>
        <v>50</v>
      </c>
      <c r="AH9" s="16">
        <f t="shared" si="1"/>
        <v>50</v>
      </c>
      <c r="AI9" s="16">
        <f t="shared" si="1"/>
        <v>50</v>
      </c>
      <c r="AJ9" s="16">
        <f t="shared" si="1"/>
        <v>50</v>
      </c>
      <c r="AK9" s="16">
        <f t="shared" si="1"/>
        <v>50</v>
      </c>
      <c r="AL9" s="16">
        <f t="shared" si="1"/>
        <v>50</v>
      </c>
      <c r="AM9" s="16">
        <f t="shared" si="1"/>
        <v>50</v>
      </c>
      <c r="AN9" s="16">
        <f t="shared" ref="AN9:AX9" si="7">ROUND($F9*AN$3,0)</f>
        <v>50</v>
      </c>
      <c r="AO9" s="16">
        <f t="shared" si="7"/>
        <v>50</v>
      </c>
      <c r="AP9" s="16">
        <f t="shared" si="7"/>
        <v>50</v>
      </c>
      <c r="AQ9" s="16">
        <f t="shared" si="7"/>
        <v>50</v>
      </c>
      <c r="AR9" s="16">
        <f t="shared" si="7"/>
        <v>50</v>
      </c>
      <c r="AS9" s="16">
        <f t="shared" si="7"/>
        <v>50</v>
      </c>
      <c r="AT9" s="16">
        <f t="shared" si="7"/>
        <v>50</v>
      </c>
      <c r="AU9" s="16">
        <f t="shared" si="7"/>
        <v>50</v>
      </c>
      <c r="AV9" s="16">
        <f t="shared" si="7"/>
        <v>50</v>
      </c>
      <c r="AW9" s="16">
        <f t="shared" si="7"/>
        <v>50</v>
      </c>
      <c r="AX9" s="16">
        <f t="shared" si="7"/>
        <v>50</v>
      </c>
      <c r="AY9" s="16"/>
      <c r="AZ9" s="16"/>
      <c r="BA9" s="16"/>
      <c r="BB9" s="17"/>
    </row>
    <row r="10" spans="1:54" x14ac:dyDescent="0.3">
      <c r="A10" s="35">
        <v>44593</v>
      </c>
      <c r="B10" s="22">
        <f>F10+G9+H8+I7+J6</f>
        <v>2503.3428571428572</v>
      </c>
      <c r="C10" s="19">
        <v>1.6</v>
      </c>
      <c r="D10" s="21">
        <f t="shared" si="6"/>
        <v>4005.3485714285716</v>
      </c>
      <c r="F10" s="33">
        <v>1223.3428571428572</v>
      </c>
      <c r="G10" s="16">
        <f t="shared" si="3"/>
        <v>612</v>
      </c>
      <c r="H10" s="16">
        <f t="shared" si="0"/>
        <v>551</v>
      </c>
      <c r="I10" s="16">
        <f t="shared" si="0"/>
        <v>489</v>
      </c>
      <c r="J10" s="16">
        <f t="shared" si="0"/>
        <v>489</v>
      </c>
      <c r="K10" s="16">
        <f t="shared" si="0"/>
        <v>428</v>
      </c>
      <c r="L10" s="16">
        <f t="shared" si="0"/>
        <v>428</v>
      </c>
      <c r="M10" s="16">
        <f t="shared" si="0"/>
        <v>428</v>
      </c>
      <c r="N10" s="16">
        <f t="shared" si="0"/>
        <v>428</v>
      </c>
      <c r="O10" s="16">
        <f t="shared" si="0"/>
        <v>428</v>
      </c>
      <c r="P10" s="16">
        <f t="shared" si="0"/>
        <v>428</v>
      </c>
      <c r="Q10" s="16">
        <f t="shared" si="0"/>
        <v>428</v>
      </c>
      <c r="R10" s="16">
        <f t="shared" si="0"/>
        <v>61</v>
      </c>
      <c r="S10" s="16">
        <f t="shared" si="0"/>
        <v>61</v>
      </c>
      <c r="T10" s="16">
        <f t="shared" si="0"/>
        <v>61</v>
      </c>
      <c r="U10" s="16">
        <f t="shared" si="0"/>
        <v>61</v>
      </c>
      <c r="V10" s="16">
        <f t="shared" si="0"/>
        <v>61</v>
      </c>
      <c r="W10" s="16">
        <f t="shared" si="0"/>
        <v>61</v>
      </c>
      <c r="X10" s="16">
        <f t="shared" si="1"/>
        <v>61</v>
      </c>
      <c r="Y10" s="16">
        <f t="shared" si="1"/>
        <v>61</v>
      </c>
      <c r="Z10" s="16">
        <f t="shared" si="1"/>
        <v>61</v>
      </c>
      <c r="AA10" s="16">
        <f t="shared" si="1"/>
        <v>61</v>
      </c>
      <c r="AB10" s="16">
        <f t="shared" si="1"/>
        <v>61</v>
      </c>
      <c r="AC10" s="16">
        <f t="shared" si="1"/>
        <v>61</v>
      </c>
      <c r="AD10" s="16">
        <f t="shared" si="1"/>
        <v>61</v>
      </c>
      <c r="AE10" s="16">
        <f t="shared" si="1"/>
        <v>61</v>
      </c>
      <c r="AF10" s="16">
        <f t="shared" si="1"/>
        <v>61</v>
      </c>
      <c r="AG10" s="16">
        <f t="shared" si="1"/>
        <v>61</v>
      </c>
      <c r="AH10" s="16">
        <f t="shared" si="1"/>
        <v>61</v>
      </c>
      <c r="AI10" s="16">
        <f t="shared" si="1"/>
        <v>61</v>
      </c>
      <c r="AJ10" s="16">
        <f t="shared" si="1"/>
        <v>61</v>
      </c>
      <c r="AK10" s="16">
        <f t="shared" si="1"/>
        <v>61</v>
      </c>
      <c r="AL10" s="16">
        <f t="shared" si="1"/>
        <v>61</v>
      </c>
      <c r="AM10" s="16">
        <f t="shared" si="1"/>
        <v>61</v>
      </c>
      <c r="AN10" s="16">
        <f t="shared" ref="AN10:AW10" si="8">ROUND($F10*AN$3,0)</f>
        <v>61</v>
      </c>
      <c r="AO10" s="16">
        <f t="shared" si="8"/>
        <v>61</v>
      </c>
      <c r="AP10" s="16">
        <f t="shared" si="8"/>
        <v>61</v>
      </c>
      <c r="AQ10" s="16">
        <f t="shared" si="8"/>
        <v>61</v>
      </c>
      <c r="AR10" s="16">
        <f t="shared" si="8"/>
        <v>61</v>
      </c>
      <c r="AS10" s="16">
        <f t="shared" si="8"/>
        <v>61</v>
      </c>
      <c r="AT10" s="16">
        <f t="shared" si="8"/>
        <v>61</v>
      </c>
      <c r="AU10" s="16">
        <f t="shared" si="8"/>
        <v>61</v>
      </c>
      <c r="AV10" s="16">
        <f t="shared" si="8"/>
        <v>61</v>
      </c>
      <c r="AW10" s="16">
        <f t="shared" si="8"/>
        <v>61</v>
      </c>
      <c r="AX10" s="16"/>
      <c r="AY10" s="16"/>
      <c r="AZ10" s="16"/>
      <c r="BA10" s="16"/>
      <c r="BB10" s="17"/>
    </row>
    <row r="11" spans="1:54" x14ac:dyDescent="0.3">
      <c r="A11" s="35">
        <v>44621</v>
      </c>
      <c r="B11" s="22">
        <f>F11+G10+H9+I8+J7+K6</f>
        <v>3266.3999999999996</v>
      </c>
      <c r="C11" s="19">
        <v>1.6</v>
      </c>
      <c r="D11" s="21">
        <f t="shared" si="6"/>
        <v>5226.24</v>
      </c>
      <c r="F11" s="33">
        <v>1462.3999999999999</v>
      </c>
      <c r="G11" s="16">
        <f t="shared" si="3"/>
        <v>731</v>
      </c>
      <c r="H11" s="16">
        <f t="shared" si="0"/>
        <v>658</v>
      </c>
      <c r="I11" s="16">
        <f t="shared" si="0"/>
        <v>585</v>
      </c>
      <c r="J11" s="16">
        <f t="shared" si="0"/>
        <v>585</v>
      </c>
      <c r="K11" s="16">
        <f t="shared" si="0"/>
        <v>512</v>
      </c>
      <c r="L11" s="16">
        <f t="shared" si="0"/>
        <v>512</v>
      </c>
      <c r="M11" s="16">
        <f t="shared" si="0"/>
        <v>512</v>
      </c>
      <c r="N11" s="16">
        <f t="shared" si="0"/>
        <v>512</v>
      </c>
      <c r="O11" s="16">
        <f t="shared" si="0"/>
        <v>512</v>
      </c>
      <c r="P11" s="16">
        <f t="shared" si="0"/>
        <v>512</v>
      </c>
      <c r="Q11" s="16">
        <f t="shared" si="0"/>
        <v>512</v>
      </c>
      <c r="R11" s="16">
        <f t="shared" si="0"/>
        <v>73</v>
      </c>
      <c r="S11" s="16">
        <f t="shared" si="0"/>
        <v>73</v>
      </c>
      <c r="T11" s="16">
        <f t="shared" si="0"/>
        <v>73</v>
      </c>
      <c r="U11" s="16">
        <f t="shared" si="0"/>
        <v>73</v>
      </c>
      <c r="V11" s="16">
        <f t="shared" si="0"/>
        <v>73</v>
      </c>
      <c r="W11" s="16">
        <f t="shared" si="0"/>
        <v>73</v>
      </c>
      <c r="X11" s="16">
        <f t="shared" si="1"/>
        <v>73</v>
      </c>
      <c r="Y11" s="16">
        <f t="shared" si="1"/>
        <v>73</v>
      </c>
      <c r="Z11" s="16">
        <f t="shared" si="1"/>
        <v>73</v>
      </c>
      <c r="AA11" s="16">
        <f t="shared" si="1"/>
        <v>73</v>
      </c>
      <c r="AB11" s="16">
        <f t="shared" si="1"/>
        <v>73</v>
      </c>
      <c r="AC11" s="16">
        <f t="shared" si="1"/>
        <v>73</v>
      </c>
      <c r="AD11" s="16">
        <f t="shared" si="1"/>
        <v>73</v>
      </c>
      <c r="AE11" s="16">
        <f t="shared" si="1"/>
        <v>73</v>
      </c>
      <c r="AF11" s="16">
        <f t="shared" si="1"/>
        <v>73</v>
      </c>
      <c r="AG11" s="16">
        <f t="shared" si="1"/>
        <v>73</v>
      </c>
      <c r="AH11" s="16">
        <f t="shared" si="1"/>
        <v>73</v>
      </c>
      <c r="AI11" s="16">
        <f t="shared" si="1"/>
        <v>73</v>
      </c>
      <c r="AJ11" s="16">
        <f t="shared" si="1"/>
        <v>73</v>
      </c>
      <c r="AK11" s="16">
        <f t="shared" si="1"/>
        <v>73</v>
      </c>
      <c r="AL11" s="16">
        <f t="shared" si="1"/>
        <v>73</v>
      </c>
      <c r="AM11" s="16">
        <f t="shared" si="1"/>
        <v>73</v>
      </c>
      <c r="AN11" s="16">
        <f t="shared" ref="AN11:AV11" si="9">ROUND($F11*AN$3,0)</f>
        <v>73</v>
      </c>
      <c r="AO11" s="16">
        <f t="shared" si="9"/>
        <v>73</v>
      </c>
      <c r="AP11" s="16">
        <f t="shared" si="9"/>
        <v>73</v>
      </c>
      <c r="AQ11" s="16">
        <f t="shared" si="9"/>
        <v>73</v>
      </c>
      <c r="AR11" s="16">
        <f t="shared" si="9"/>
        <v>73</v>
      </c>
      <c r="AS11" s="16">
        <f t="shared" si="9"/>
        <v>73</v>
      </c>
      <c r="AT11" s="16">
        <f t="shared" si="9"/>
        <v>73</v>
      </c>
      <c r="AU11" s="16">
        <f t="shared" si="9"/>
        <v>73</v>
      </c>
      <c r="AV11" s="16">
        <f t="shared" si="9"/>
        <v>73</v>
      </c>
      <c r="AW11" s="16"/>
      <c r="AX11" s="16"/>
      <c r="AY11" s="16"/>
      <c r="AZ11" s="16"/>
      <c r="BA11" s="16"/>
      <c r="BB11" s="17"/>
    </row>
    <row r="12" spans="1:54" x14ac:dyDescent="0.3">
      <c r="A12" s="35">
        <v>44652</v>
      </c>
      <c r="B12" s="22">
        <f>F12+G11+H10++I9+J8+K7+L6</f>
        <v>4209.9857142857145</v>
      </c>
      <c r="C12" s="19">
        <v>1.6</v>
      </c>
      <c r="D12" s="21">
        <f t="shared" si="6"/>
        <v>6735.9771428571439</v>
      </c>
      <c r="F12" s="33">
        <v>1840.9857142857143</v>
      </c>
      <c r="G12" s="16">
        <f t="shared" si="3"/>
        <v>920</v>
      </c>
      <c r="H12" s="16">
        <f t="shared" si="0"/>
        <v>828</v>
      </c>
      <c r="I12" s="16">
        <f t="shared" si="0"/>
        <v>736</v>
      </c>
      <c r="J12" s="16">
        <f t="shared" si="0"/>
        <v>736</v>
      </c>
      <c r="K12" s="16">
        <f t="shared" si="0"/>
        <v>644</v>
      </c>
      <c r="L12" s="16">
        <f t="shared" si="0"/>
        <v>644</v>
      </c>
      <c r="M12" s="16">
        <f t="shared" si="0"/>
        <v>644</v>
      </c>
      <c r="N12" s="16">
        <f t="shared" si="0"/>
        <v>644</v>
      </c>
      <c r="O12" s="16">
        <f t="shared" si="0"/>
        <v>644</v>
      </c>
      <c r="P12" s="16">
        <f t="shared" si="0"/>
        <v>644</v>
      </c>
      <c r="Q12" s="16">
        <f t="shared" si="0"/>
        <v>644</v>
      </c>
      <c r="R12" s="16">
        <f t="shared" si="0"/>
        <v>92</v>
      </c>
      <c r="S12" s="16">
        <f t="shared" si="0"/>
        <v>92</v>
      </c>
      <c r="T12" s="16">
        <f t="shared" si="0"/>
        <v>92</v>
      </c>
      <c r="U12" s="16">
        <f t="shared" si="0"/>
        <v>92</v>
      </c>
      <c r="V12" s="16">
        <f t="shared" si="0"/>
        <v>92</v>
      </c>
      <c r="W12" s="16">
        <f t="shared" si="0"/>
        <v>92</v>
      </c>
      <c r="X12" s="16">
        <f t="shared" si="1"/>
        <v>92</v>
      </c>
      <c r="Y12" s="16">
        <f t="shared" si="1"/>
        <v>92</v>
      </c>
      <c r="Z12" s="16">
        <f t="shared" si="1"/>
        <v>92</v>
      </c>
      <c r="AA12" s="16">
        <f t="shared" si="1"/>
        <v>92</v>
      </c>
      <c r="AB12" s="16">
        <f t="shared" si="1"/>
        <v>92</v>
      </c>
      <c r="AC12" s="16">
        <f t="shared" si="1"/>
        <v>92</v>
      </c>
      <c r="AD12" s="16">
        <f t="shared" si="1"/>
        <v>92</v>
      </c>
      <c r="AE12" s="16">
        <f t="shared" si="1"/>
        <v>92</v>
      </c>
      <c r="AF12" s="16">
        <f t="shared" si="1"/>
        <v>92</v>
      </c>
      <c r="AG12" s="16">
        <f t="shared" si="1"/>
        <v>92</v>
      </c>
      <c r="AH12" s="16">
        <f t="shared" si="1"/>
        <v>92</v>
      </c>
      <c r="AI12" s="16">
        <f t="shared" si="1"/>
        <v>92</v>
      </c>
      <c r="AJ12" s="16">
        <f t="shared" si="1"/>
        <v>92</v>
      </c>
      <c r="AK12" s="16">
        <f t="shared" si="1"/>
        <v>92</v>
      </c>
      <c r="AL12" s="16">
        <f t="shared" si="1"/>
        <v>92</v>
      </c>
      <c r="AM12" s="16">
        <f t="shared" si="1"/>
        <v>92</v>
      </c>
      <c r="AN12" s="16">
        <f t="shared" ref="AN12:AU12" si="10">ROUND($F12*AN$3,0)</f>
        <v>92</v>
      </c>
      <c r="AO12" s="16">
        <f t="shared" si="10"/>
        <v>92</v>
      </c>
      <c r="AP12" s="16">
        <f t="shared" si="10"/>
        <v>92</v>
      </c>
      <c r="AQ12" s="16">
        <f t="shared" si="10"/>
        <v>92</v>
      </c>
      <c r="AR12" s="16">
        <f t="shared" si="10"/>
        <v>92</v>
      </c>
      <c r="AS12" s="16">
        <f t="shared" si="10"/>
        <v>92</v>
      </c>
      <c r="AT12" s="16">
        <f t="shared" si="10"/>
        <v>92</v>
      </c>
      <c r="AU12" s="16">
        <f t="shared" si="10"/>
        <v>92</v>
      </c>
      <c r="AV12" s="16"/>
      <c r="AW12" s="16"/>
      <c r="AX12" s="16"/>
      <c r="AY12" s="16"/>
      <c r="AZ12" s="16"/>
      <c r="BA12" s="16"/>
      <c r="BB12" s="17"/>
    </row>
    <row r="13" spans="1:54" x14ac:dyDescent="0.3">
      <c r="A13" s="35">
        <v>44682</v>
      </c>
      <c r="B13" s="22">
        <f>F13+G12+H11++I10+J9+K8+L7+M6</f>
        <v>5002.7357142857145</v>
      </c>
      <c r="C13" s="19">
        <v>1.6</v>
      </c>
      <c r="D13" s="21">
        <f t="shared" si="6"/>
        <v>8004.3771428571436</v>
      </c>
      <c r="F13" s="33">
        <v>1879.7357142857143</v>
      </c>
      <c r="G13" s="16">
        <f t="shared" si="3"/>
        <v>940</v>
      </c>
      <c r="H13" s="16">
        <f t="shared" si="0"/>
        <v>846</v>
      </c>
      <c r="I13" s="16">
        <f t="shared" si="0"/>
        <v>752</v>
      </c>
      <c r="J13" s="16">
        <f t="shared" si="0"/>
        <v>752</v>
      </c>
      <c r="K13" s="16">
        <f t="shared" si="0"/>
        <v>658</v>
      </c>
      <c r="L13" s="16">
        <f t="shared" si="0"/>
        <v>658</v>
      </c>
      <c r="M13" s="16">
        <f t="shared" si="0"/>
        <v>658</v>
      </c>
      <c r="N13" s="16">
        <f t="shared" si="0"/>
        <v>658</v>
      </c>
      <c r="O13" s="16">
        <f t="shared" si="0"/>
        <v>658</v>
      </c>
      <c r="P13" s="16">
        <f t="shared" si="0"/>
        <v>658</v>
      </c>
      <c r="Q13" s="16">
        <f t="shared" si="0"/>
        <v>658</v>
      </c>
      <c r="R13" s="16">
        <f t="shared" si="0"/>
        <v>94</v>
      </c>
      <c r="S13" s="16">
        <f t="shared" si="0"/>
        <v>94</v>
      </c>
      <c r="T13" s="16">
        <f t="shared" si="0"/>
        <v>94</v>
      </c>
      <c r="U13" s="16">
        <f t="shared" si="0"/>
        <v>94</v>
      </c>
      <c r="V13" s="16">
        <f t="shared" si="0"/>
        <v>94</v>
      </c>
      <c r="W13" s="16">
        <f t="shared" si="0"/>
        <v>94</v>
      </c>
      <c r="X13" s="16">
        <f t="shared" si="1"/>
        <v>94</v>
      </c>
      <c r="Y13" s="16">
        <f t="shared" si="1"/>
        <v>94</v>
      </c>
      <c r="Z13" s="16">
        <f t="shared" si="1"/>
        <v>94</v>
      </c>
      <c r="AA13" s="16">
        <f t="shared" si="1"/>
        <v>94</v>
      </c>
      <c r="AB13" s="16">
        <f t="shared" si="1"/>
        <v>94</v>
      </c>
      <c r="AC13" s="16">
        <f t="shared" si="1"/>
        <v>94</v>
      </c>
      <c r="AD13" s="16">
        <f t="shared" si="1"/>
        <v>94</v>
      </c>
      <c r="AE13" s="16">
        <f t="shared" si="1"/>
        <v>94</v>
      </c>
      <c r="AF13" s="16">
        <f t="shared" si="1"/>
        <v>94</v>
      </c>
      <c r="AG13" s="16">
        <f t="shared" si="1"/>
        <v>94</v>
      </c>
      <c r="AH13" s="16">
        <f t="shared" si="1"/>
        <v>94</v>
      </c>
      <c r="AI13" s="16">
        <f t="shared" si="1"/>
        <v>94</v>
      </c>
      <c r="AJ13" s="16">
        <f t="shared" si="1"/>
        <v>94</v>
      </c>
      <c r="AK13" s="16">
        <f t="shared" si="1"/>
        <v>94</v>
      </c>
      <c r="AL13" s="16">
        <f t="shared" si="1"/>
        <v>94</v>
      </c>
      <c r="AM13" s="16">
        <f t="shared" si="1"/>
        <v>94</v>
      </c>
      <c r="AN13" s="16">
        <f t="shared" ref="AN13:AT13" si="11">ROUND($F13*AN$3,0)</f>
        <v>94</v>
      </c>
      <c r="AO13" s="16">
        <f t="shared" si="11"/>
        <v>94</v>
      </c>
      <c r="AP13" s="16">
        <f t="shared" si="11"/>
        <v>94</v>
      </c>
      <c r="AQ13" s="16">
        <f t="shared" si="11"/>
        <v>94</v>
      </c>
      <c r="AR13" s="16">
        <f t="shared" si="11"/>
        <v>94</v>
      </c>
      <c r="AS13" s="16">
        <f t="shared" si="11"/>
        <v>94</v>
      </c>
      <c r="AT13" s="16">
        <f t="shared" si="11"/>
        <v>94</v>
      </c>
      <c r="AU13" s="16"/>
      <c r="AV13" s="16"/>
      <c r="AW13" s="16"/>
      <c r="AX13" s="16"/>
      <c r="AY13" s="16"/>
      <c r="AZ13" s="16"/>
      <c r="BA13" s="16"/>
      <c r="BB13" s="17"/>
    </row>
    <row r="14" spans="1:54" x14ac:dyDescent="0.3">
      <c r="A14" s="35">
        <v>44713</v>
      </c>
      <c r="B14" s="22">
        <f>F14+G13+H12++I11+J10+K9+L8+M7+N6</f>
        <v>5808.3607142857145</v>
      </c>
      <c r="C14" s="19">
        <v>1.6</v>
      </c>
      <c r="D14" s="21">
        <f t="shared" si="6"/>
        <v>9293.3771428571436</v>
      </c>
      <c r="F14" s="33">
        <v>1960.3607142857143</v>
      </c>
      <c r="G14" s="16">
        <f t="shared" si="3"/>
        <v>980</v>
      </c>
      <c r="H14" s="16">
        <f t="shared" si="0"/>
        <v>882</v>
      </c>
      <c r="I14" s="16">
        <f t="shared" si="0"/>
        <v>784</v>
      </c>
      <c r="J14" s="16">
        <f t="shared" si="0"/>
        <v>784</v>
      </c>
      <c r="K14" s="16">
        <f t="shared" si="0"/>
        <v>686</v>
      </c>
      <c r="L14" s="16">
        <f t="shared" si="0"/>
        <v>686</v>
      </c>
      <c r="M14" s="16">
        <f t="shared" si="0"/>
        <v>686</v>
      </c>
      <c r="N14" s="16">
        <f t="shared" si="0"/>
        <v>686</v>
      </c>
      <c r="O14" s="16">
        <f t="shared" si="0"/>
        <v>686</v>
      </c>
      <c r="P14" s="16">
        <f t="shared" si="0"/>
        <v>686</v>
      </c>
      <c r="Q14" s="16">
        <f t="shared" si="0"/>
        <v>686</v>
      </c>
      <c r="R14" s="16">
        <f t="shared" si="0"/>
        <v>98</v>
      </c>
      <c r="S14" s="16">
        <f t="shared" si="0"/>
        <v>98</v>
      </c>
      <c r="T14" s="16">
        <f t="shared" si="0"/>
        <v>98</v>
      </c>
      <c r="U14" s="16">
        <f t="shared" si="0"/>
        <v>98</v>
      </c>
      <c r="V14" s="16">
        <f t="shared" si="0"/>
        <v>98</v>
      </c>
      <c r="W14" s="16">
        <f t="shared" si="0"/>
        <v>98</v>
      </c>
      <c r="X14" s="16">
        <f t="shared" si="1"/>
        <v>98</v>
      </c>
      <c r="Y14" s="16">
        <f t="shared" si="1"/>
        <v>98</v>
      </c>
      <c r="Z14" s="16">
        <f t="shared" si="1"/>
        <v>98</v>
      </c>
      <c r="AA14" s="16">
        <f t="shared" si="1"/>
        <v>98</v>
      </c>
      <c r="AB14" s="16">
        <f t="shared" si="1"/>
        <v>98</v>
      </c>
      <c r="AC14" s="16">
        <f t="shared" si="1"/>
        <v>98</v>
      </c>
      <c r="AD14" s="16">
        <f t="shared" si="1"/>
        <v>98</v>
      </c>
      <c r="AE14" s="16">
        <f t="shared" si="1"/>
        <v>98</v>
      </c>
      <c r="AF14" s="16">
        <f t="shared" si="1"/>
        <v>98</v>
      </c>
      <c r="AG14" s="16">
        <f t="shared" si="1"/>
        <v>98</v>
      </c>
      <c r="AH14" s="16">
        <f t="shared" si="1"/>
        <v>98</v>
      </c>
      <c r="AI14" s="16">
        <f t="shared" si="1"/>
        <v>98</v>
      </c>
      <c r="AJ14" s="16">
        <f t="shared" si="1"/>
        <v>98</v>
      </c>
      <c r="AK14" s="16">
        <f t="shared" si="1"/>
        <v>98</v>
      </c>
      <c r="AL14" s="16">
        <f t="shared" si="1"/>
        <v>98</v>
      </c>
      <c r="AM14" s="16">
        <f t="shared" si="1"/>
        <v>98</v>
      </c>
      <c r="AN14" s="16">
        <f t="shared" ref="AN14:AS14" si="12">ROUND($F14*AN$3,0)</f>
        <v>98</v>
      </c>
      <c r="AO14" s="16">
        <f t="shared" si="12"/>
        <v>98</v>
      </c>
      <c r="AP14" s="16">
        <f t="shared" si="12"/>
        <v>98</v>
      </c>
      <c r="AQ14" s="16">
        <f t="shared" si="12"/>
        <v>98</v>
      </c>
      <c r="AR14" s="16">
        <f t="shared" si="12"/>
        <v>98</v>
      </c>
      <c r="AS14" s="16">
        <f t="shared" si="12"/>
        <v>98</v>
      </c>
      <c r="AT14" s="16"/>
      <c r="AU14" s="16"/>
      <c r="AV14" s="16"/>
      <c r="AW14" s="16"/>
      <c r="AX14" s="16"/>
      <c r="AY14" s="16"/>
      <c r="AZ14" s="16"/>
      <c r="BA14" s="16"/>
      <c r="BB14" s="17"/>
    </row>
    <row r="15" spans="1:54" x14ac:dyDescent="0.3">
      <c r="A15" s="35">
        <v>44743</v>
      </c>
      <c r="B15" s="22">
        <f>F15+G14+H13++I12+J11+K10+L9+M8+N7+O6</f>
        <v>6597.0482142857145</v>
      </c>
      <c r="C15" s="19">
        <v>1.6</v>
      </c>
      <c r="D15" s="21">
        <f t="shared" si="6"/>
        <v>10555.277142857143</v>
      </c>
      <c r="F15" s="33">
        <v>2016.0482142857143</v>
      </c>
      <c r="G15" s="16">
        <f t="shared" si="3"/>
        <v>1008</v>
      </c>
      <c r="H15" s="16">
        <f t="shared" si="0"/>
        <v>907</v>
      </c>
      <c r="I15" s="16">
        <f t="shared" si="0"/>
        <v>806</v>
      </c>
      <c r="J15" s="16">
        <f t="shared" si="0"/>
        <v>806</v>
      </c>
      <c r="K15" s="16">
        <f t="shared" si="0"/>
        <v>706</v>
      </c>
      <c r="L15" s="16">
        <f t="shared" si="0"/>
        <v>706</v>
      </c>
      <c r="M15" s="16">
        <f t="shared" si="0"/>
        <v>706</v>
      </c>
      <c r="N15" s="16">
        <f t="shared" si="0"/>
        <v>706</v>
      </c>
      <c r="O15" s="16">
        <f t="shared" si="0"/>
        <v>706</v>
      </c>
      <c r="P15" s="16">
        <f t="shared" si="0"/>
        <v>706</v>
      </c>
      <c r="Q15" s="16">
        <f t="shared" si="0"/>
        <v>706</v>
      </c>
      <c r="R15" s="16">
        <f t="shared" si="0"/>
        <v>101</v>
      </c>
      <c r="S15" s="16">
        <f t="shared" si="0"/>
        <v>101</v>
      </c>
      <c r="T15" s="16">
        <f t="shared" si="0"/>
        <v>101</v>
      </c>
      <c r="U15" s="16">
        <f t="shared" si="0"/>
        <v>101</v>
      </c>
      <c r="V15" s="16">
        <f t="shared" si="0"/>
        <v>101</v>
      </c>
      <c r="W15" s="16">
        <f t="shared" si="0"/>
        <v>101</v>
      </c>
      <c r="X15" s="16">
        <f t="shared" si="1"/>
        <v>101</v>
      </c>
      <c r="Y15" s="16">
        <f t="shared" si="1"/>
        <v>101</v>
      </c>
      <c r="Z15" s="16">
        <f t="shared" si="1"/>
        <v>101</v>
      </c>
      <c r="AA15" s="16">
        <f t="shared" si="1"/>
        <v>101</v>
      </c>
      <c r="AB15" s="16">
        <f t="shared" si="1"/>
        <v>101</v>
      </c>
      <c r="AC15" s="16">
        <f t="shared" si="1"/>
        <v>101</v>
      </c>
      <c r="AD15" s="16">
        <f t="shared" si="1"/>
        <v>101</v>
      </c>
      <c r="AE15" s="16">
        <f t="shared" si="1"/>
        <v>101</v>
      </c>
      <c r="AF15" s="16">
        <f t="shared" si="1"/>
        <v>101</v>
      </c>
      <c r="AG15" s="16">
        <f t="shared" si="1"/>
        <v>101</v>
      </c>
      <c r="AH15" s="16">
        <f t="shared" si="1"/>
        <v>101</v>
      </c>
      <c r="AI15" s="16">
        <f t="shared" si="1"/>
        <v>101</v>
      </c>
      <c r="AJ15" s="16">
        <f t="shared" si="1"/>
        <v>101</v>
      </c>
      <c r="AK15" s="16">
        <f t="shared" si="1"/>
        <v>101</v>
      </c>
      <c r="AL15" s="16">
        <f t="shared" si="1"/>
        <v>101</v>
      </c>
      <c r="AM15" s="16">
        <f t="shared" si="1"/>
        <v>101</v>
      </c>
      <c r="AN15" s="16">
        <f>ROUND($F15*AN$3,0)</f>
        <v>101</v>
      </c>
      <c r="AO15" s="16">
        <f>ROUND($F15*AO$3,0)</f>
        <v>101</v>
      </c>
      <c r="AP15" s="16">
        <f>ROUND($F15*AP$3,0)</f>
        <v>101</v>
      </c>
      <c r="AQ15" s="16">
        <f>ROUND($F15*AQ$3,0)</f>
        <v>101</v>
      </c>
      <c r="AR15" s="16">
        <f>ROUND($F15*AR$3,0)</f>
        <v>101</v>
      </c>
      <c r="AS15" s="16"/>
      <c r="AT15" s="16"/>
      <c r="AU15" s="16"/>
      <c r="AV15" s="16"/>
      <c r="AW15" s="16"/>
      <c r="AX15" s="16"/>
      <c r="AY15" s="16"/>
      <c r="AZ15" s="16"/>
      <c r="BA15" s="16"/>
      <c r="BB15" s="17"/>
    </row>
    <row r="16" spans="1:54" x14ac:dyDescent="0.3">
      <c r="A16" s="35">
        <v>44774</v>
      </c>
      <c r="B16" s="22">
        <f>F16+G15+H14++I13+J12+K11+L10+M9+N8+O7+P6</f>
        <v>7405.2044642857145</v>
      </c>
      <c r="C16" s="19">
        <v>1.6</v>
      </c>
      <c r="D16" s="21">
        <f t="shared" si="6"/>
        <v>11848.327142857144</v>
      </c>
      <c r="F16" s="33">
        <v>2081.2044642857145</v>
      </c>
      <c r="G16" s="16">
        <f t="shared" si="3"/>
        <v>1041</v>
      </c>
      <c r="H16" s="16">
        <f t="shared" si="0"/>
        <v>937</v>
      </c>
      <c r="I16" s="16">
        <f t="shared" si="0"/>
        <v>832</v>
      </c>
      <c r="J16" s="16">
        <f t="shared" si="0"/>
        <v>832</v>
      </c>
      <c r="K16" s="16">
        <f t="shared" si="0"/>
        <v>728</v>
      </c>
      <c r="L16" s="16">
        <f t="shared" si="0"/>
        <v>728</v>
      </c>
      <c r="M16" s="16">
        <f t="shared" si="0"/>
        <v>728</v>
      </c>
      <c r="N16" s="16">
        <f t="shared" si="0"/>
        <v>728</v>
      </c>
      <c r="O16" s="16">
        <f t="shared" si="0"/>
        <v>728</v>
      </c>
      <c r="P16" s="16">
        <f t="shared" si="0"/>
        <v>728</v>
      </c>
      <c r="Q16" s="16">
        <f t="shared" si="0"/>
        <v>728</v>
      </c>
      <c r="R16" s="16">
        <f t="shared" si="0"/>
        <v>104</v>
      </c>
      <c r="S16" s="16">
        <f t="shared" si="0"/>
        <v>104</v>
      </c>
      <c r="T16" s="16">
        <f t="shared" si="0"/>
        <v>104</v>
      </c>
      <c r="U16" s="16">
        <f t="shared" si="0"/>
        <v>104</v>
      </c>
      <c r="V16" s="16">
        <f t="shared" si="0"/>
        <v>104</v>
      </c>
      <c r="W16" s="16">
        <f t="shared" si="0"/>
        <v>104</v>
      </c>
      <c r="X16" s="16">
        <f t="shared" si="1"/>
        <v>104</v>
      </c>
      <c r="Y16" s="16">
        <f t="shared" si="1"/>
        <v>104</v>
      </c>
      <c r="Z16" s="16">
        <f t="shared" si="1"/>
        <v>104</v>
      </c>
      <c r="AA16" s="16">
        <f t="shared" si="1"/>
        <v>104</v>
      </c>
      <c r="AB16" s="16">
        <f t="shared" si="1"/>
        <v>104</v>
      </c>
      <c r="AC16" s="16">
        <f t="shared" si="1"/>
        <v>104</v>
      </c>
      <c r="AD16" s="16">
        <f t="shared" si="1"/>
        <v>104</v>
      </c>
      <c r="AE16" s="16">
        <f t="shared" si="1"/>
        <v>104</v>
      </c>
      <c r="AF16" s="16">
        <f t="shared" si="1"/>
        <v>104</v>
      </c>
      <c r="AG16" s="16">
        <f t="shared" si="1"/>
        <v>104</v>
      </c>
      <c r="AH16" s="16">
        <f t="shared" si="1"/>
        <v>104</v>
      </c>
      <c r="AI16" s="16">
        <f t="shared" si="1"/>
        <v>104</v>
      </c>
      <c r="AJ16" s="16">
        <f t="shared" si="1"/>
        <v>104</v>
      </c>
      <c r="AK16" s="16">
        <f t="shared" si="1"/>
        <v>104</v>
      </c>
      <c r="AL16" s="16">
        <f t="shared" si="1"/>
        <v>104</v>
      </c>
      <c r="AM16" s="16">
        <f t="shared" si="1"/>
        <v>104</v>
      </c>
      <c r="AN16" s="16">
        <f>ROUND($F16*AN$3,0)</f>
        <v>104</v>
      </c>
      <c r="AO16" s="16">
        <f>ROUND($F16*AO$3,0)</f>
        <v>104</v>
      </c>
      <c r="AP16" s="16">
        <f>ROUND($F16*AP$3,0)</f>
        <v>104</v>
      </c>
      <c r="AQ16" s="16">
        <f>ROUND($F16*AQ$3,0)</f>
        <v>104</v>
      </c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7"/>
    </row>
    <row r="17" spans="1:54" x14ac:dyDescent="0.3">
      <c r="A17" s="35">
        <v>44805</v>
      </c>
      <c r="B17" s="22">
        <f>F17+G16+H15++I14+J13+K12+L11+M10+N9+O8+P7+Q6</f>
        <v>8173.6263392857145</v>
      </c>
      <c r="C17" s="19">
        <v>1.6</v>
      </c>
      <c r="D17" s="21">
        <f t="shared" si="6"/>
        <v>13077.802142857145</v>
      </c>
      <c r="F17" s="33">
        <v>2099.6263392857145</v>
      </c>
      <c r="G17" s="16">
        <f t="shared" si="3"/>
        <v>1050</v>
      </c>
      <c r="H17" s="16">
        <f t="shared" si="0"/>
        <v>945</v>
      </c>
      <c r="I17" s="16">
        <f t="shared" si="0"/>
        <v>840</v>
      </c>
      <c r="J17" s="16">
        <f t="shared" si="0"/>
        <v>840</v>
      </c>
      <c r="K17" s="16">
        <f t="shared" si="0"/>
        <v>735</v>
      </c>
      <c r="L17" s="16">
        <f t="shared" si="0"/>
        <v>735</v>
      </c>
      <c r="M17" s="16">
        <f t="shared" si="0"/>
        <v>735</v>
      </c>
      <c r="N17" s="16">
        <f t="shared" si="0"/>
        <v>735</v>
      </c>
      <c r="O17" s="16">
        <f t="shared" si="0"/>
        <v>735</v>
      </c>
      <c r="P17" s="16">
        <f t="shared" si="0"/>
        <v>735</v>
      </c>
      <c r="Q17" s="16">
        <f t="shared" si="0"/>
        <v>735</v>
      </c>
      <c r="R17" s="16">
        <f t="shared" si="0"/>
        <v>105</v>
      </c>
      <c r="S17" s="16">
        <f t="shared" si="0"/>
        <v>105</v>
      </c>
      <c r="T17" s="16">
        <f t="shared" si="0"/>
        <v>105</v>
      </c>
      <c r="U17" s="16">
        <f t="shared" si="0"/>
        <v>105</v>
      </c>
      <c r="V17" s="16">
        <f t="shared" si="0"/>
        <v>105</v>
      </c>
      <c r="W17" s="16">
        <f t="shared" si="0"/>
        <v>105</v>
      </c>
      <c r="X17" s="16">
        <f t="shared" si="1"/>
        <v>105</v>
      </c>
      <c r="Y17" s="16">
        <f t="shared" si="1"/>
        <v>105</v>
      </c>
      <c r="Z17" s="16">
        <f t="shared" si="1"/>
        <v>105</v>
      </c>
      <c r="AA17" s="16">
        <f t="shared" si="1"/>
        <v>105</v>
      </c>
      <c r="AB17" s="16">
        <f t="shared" si="1"/>
        <v>105</v>
      </c>
      <c r="AC17" s="16">
        <f t="shared" si="1"/>
        <v>105</v>
      </c>
      <c r="AD17" s="16">
        <f t="shared" si="1"/>
        <v>105</v>
      </c>
      <c r="AE17" s="16">
        <f t="shared" si="1"/>
        <v>105</v>
      </c>
      <c r="AF17" s="16">
        <f t="shared" si="1"/>
        <v>105</v>
      </c>
      <c r="AG17" s="16">
        <f t="shared" si="1"/>
        <v>105</v>
      </c>
      <c r="AH17" s="16">
        <f t="shared" si="1"/>
        <v>105</v>
      </c>
      <c r="AI17" s="16">
        <f t="shared" si="1"/>
        <v>105</v>
      </c>
      <c r="AJ17" s="16">
        <f t="shared" si="1"/>
        <v>105</v>
      </c>
      <c r="AK17" s="16">
        <f t="shared" si="1"/>
        <v>105</v>
      </c>
      <c r="AL17" s="16">
        <f t="shared" si="1"/>
        <v>105</v>
      </c>
      <c r="AM17" s="16">
        <f t="shared" si="1"/>
        <v>105</v>
      </c>
      <c r="AN17" s="16">
        <f>ROUND($F17*AN$3,0)</f>
        <v>105</v>
      </c>
      <c r="AO17" s="16">
        <f>ROUND($F17*AO$3,0)</f>
        <v>105</v>
      </c>
      <c r="AP17" s="16">
        <f>ROUND($F17*AP$3,0)</f>
        <v>105</v>
      </c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7"/>
    </row>
    <row r="18" spans="1:54" x14ac:dyDescent="0.3">
      <c r="A18" s="35">
        <v>44835</v>
      </c>
      <c r="B18" s="22">
        <f>F18+G17+H16++I15+J14+K13+L12+M11+N10+O9+P8+Q7+R6</f>
        <v>8161.953125</v>
      </c>
      <c r="C18" s="19">
        <v>1.3</v>
      </c>
      <c r="D18" s="21">
        <f>B18*C18</f>
        <v>10610.5390625</v>
      </c>
      <c r="F18" s="33">
        <v>1373.953125</v>
      </c>
      <c r="G18" s="16">
        <f t="shared" si="3"/>
        <v>687</v>
      </c>
      <c r="H18" s="16">
        <f t="shared" si="0"/>
        <v>618</v>
      </c>
      <c r="I18" s="16">
        <f t="shared" si="0"/>
        <v>550</v>
      </c>
      <c r="J18" s="16">
        <f t="shared" si="0"/>
        <v>550</v>
      </c>
      <c r="K18" s="16">
        <f t="shared" si="0"/>
        <v>481</v>
      </c>
      <c r="L18" s="16">
        <f t="shared" si="0"/>
        <v>481</v>
      </c>
      <c r="M18" s="16">
        <f t="shared" si="0"/>
        <v>481</v>
      </c>
      <c r="N18" s="16">
        <f t="shared" si="0"/>
        <v>481</v>
      </c>
      <c r="O18" s="16">
        <f t="shared" si="0"/>
        <v>481</v>
      </c>
      <c r="P18" s="16">
        <f t="shared" si="0"/>
        <v>481</v>
      </c>
      <c r="Q18" s="16">
        <f t="shared" si="0"/>
        <v>481</v>
      </c>
      <c r="R18" s="16">
        <f t="shared" si="0"/>
        <v>69</v>
      </c>
      <c r="S18" s="16">
        <f t="shared" si="0"/>
        <v>69</v>
      </c>
      <c r="T18" s="16">
        <f t="shared" si="0"/>
        <v>69</v>
      </c>
      <c r="U18" s="16">
        <f t="shared" si="0"/>
        <v>69</v>
      </c>
      <c r="V18" s="16">
        <f t="shared" si="0"/>
        <v>69</v>
      </c>
      <c r="W18" s="16">
        <f t="shared" si="0"/>
        <v>69</v>
      </c>
      <c r="X18" s="16">
        <f t="shared" si="1"/>
        <v>69</v>
      </c>
      <c r="Y18" s="16">
        <f t="shared" si="1"/>
        <v>69</v>
      </c>
      <c r="Z18" s="16">
        <f t="shared" si="1"/>
        <v>69</v>
      </c>
      <c r="AA18" s="16">
        <f t="shared" si="1"/>
        <v>69</v>
      </c>
      <c r="AB18" s="16">
        <f t="shared" si="1"/>
        <v>69</v>
      </c>
      <c r="AC18" s="16">
        <f t="shared" si="1"/>
        <v>69</v>
      </c>
      <c r="AD18" s="16">
        <f t="shared" si="1"/>
        <v>69</v>
      </c>
      <c r="AE18" s="16">
        <f t="shared" si="1"/>
        <v>69</v>
      </c>
      <c r="AF18" s="16">
        <f t="shared" si="1"/>
        <v>69</v>
      </c>
      <c r="AG18" s="16">
        <f t="shared" si="1"/>
        <v>69</v>
      </c>
      <c r="AH18" s="16">
        <f t="shared" si="1"/>
        <v>69</v>
      </c>
      <c r="AI18" s="16">
        <f t="shared" si="1"/>
        <v>69</v>
      </c>
      <c r="AJ18" s="16">
        <f t="shared" si="1"/>
        <v>69</v>
      </c>
      <c r="AK18" s="16">
        <f t="shared" si="1"/>
        <v>69</v>
      </c>
      <c r="AL18" s="16">
        <f t="shared" si="1"/>
        <v>69</v>
      </c>
      <c r="AM18" s="16">
        <f t="shared" si="1"/>
        <v>69</v>
      </c>
      <c r="AN18" s="16">
        <f>ROUND($F18*AN$3,0)</f>
        <v>69</v>
      </c>
      <c r="AO18" s="16">
        <f>ROUND($F18*AO$3,0)</f>
        <v>69</v>
      </c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7"/>
    </row>
    <row r="19" spans="1:54" x14ac:dyDescent="0.3">
      <c r="A19" s="35">
        <v>44866</v>
      </c>
      <c r="B19" s="22">
        <f>F19+G18+H17++I16+J15+K14+L13+M12+N11+O10+P9+Q8+R7+S6</f>
        <v>8222.0234375</v>
      </c>
      <c r="C19" s="19">
        <v>1.3</v>
      </c>
      <c r="D19" s="21">
        <f t="shared" si="6"/>
        <v>10688.63046875</v>
      </c>
      <c r="F19" s="33">
        <v>1393.0234375</v>
      </c>
      <c r="G19" s="16">
        <f t="shared" si="3"/>
        <v>697</v>
      </c>
      <c r="H19" s="16">
        <f t="shared" si="0"/>
        <v>627</v>
      </c>
      <c r="I19" s="16">
        <f t="shared" si="0"/>
        <v>557</v>
      </c>
      <c r="J19" s="16">
        <f t="shared" si="0"/>
        <v>557</v>
      </c>
      <c r="K19" s="16">
        <f t="shared" si="0"/>
        <v>488</v>
      </c>
      <c r="L19" s="16">
        <f t="shared" si="0"/>
        <v>488</v>
      </c>
      <c r="M19" s="16">
        <f t="shared" si="0"/>
        <v>488</v>
      </c>
      <c r="N19" s="16">
        <f t="shared" si="0"/>
        <v>488</v>
      </c>
      <c r="O19" s="16">
        <f t="shared" si="0"/>
        <v>488</v>
      </c>
      <c r="P19" s="16">
        <f t="shared" si="0"/>
        <v>488</v>
      </c>
      <c r="Q19" s="16">
        <f t="shared" si="0"/>
        <v>488</v>
      </c>
      <c r="R19" s="16">
        <f t="shared" si="0"/>
        <v>70</v>
      </c>
      <c r="S19" s="16">
        <f t="shared" si="0"/>
        <v>70</v>
      </c>
      <c r="T19" s="16">
        <f t="shared" si="0"/>
        <v>70</v>
      </c>
      <c r="U19" s="16">
        <f t="shared" si="0"/>
        <v>70</v>
      </c>
      <c r="V19" s="16">
        <f t="shared" si="0"/>
        <v>70</v>
      </c>
      <c r="W19" s="16">
        <f t="shared" si="0"/>
        <v>70</v>
      </c>
      <c r="X19" s="16">
        <f t="shared" si="1"/>
        <v>70</v>
      </c>
      <c r="Y19" s="16">
        <f t="shared" si="1"/>
        <v>70</v>
      </c>
      <c r="Z19" s="16">
        <f t="shared" si="1"/>
        <v>70</v>
      </c>
      <c r="AA19" s="16">
        <f t="shared" si="1"/>
        <v>70</v>
      </c>
      <c r="AB19" s="16">
        <f t="shared" si="1"/>
        <v>70</v>
      </c>
      <c r="AC19" s="16">
        <f t="shared" si="1"/>
        <v>70</v>
      </c>
      <c r="AD19" s="16">
        <f t="shared" si="1"/>
        <v>70</v>
      </c>
      <c r="AE19" s="16">
        <f t="shared" si="1"/>
        <v>70</v>
      </c>
      <c r="AF19" s="16">
        <f t="shared" si="1"/>
        <v>70</v>
      </c>
      <c r="AG19" s="16">
        <f t="shared" si="1"/>
        <v>70</v>
      </c>
      <c r="AH19" s="16">
        <f t="shared" si="1"/>
        <v>70</v>
      </c>
      <c r="AI19" s="16">
        <f t="shared" si="1"/>
        <v>70</v>
      </c>
      <c r="AJ19" s="16">
        <f t="shared" si="1"/>
        <v>70</v>
      </c>
      <c r="AK19" s="16">
        <f t="shared" si="1"/>
        <v>70</v>
      </c>
      <c r="AL19" s="16">
        <f t="shared" si="1"/>
        <v>70</v>
      </c>
      <c r="AM19" s="16">
        <f t="shared" si="1"/>
        <v>70</v>
      </c>
      <c r="AN19" s="16">
        <f>ROUND($F19*AN$3,0)</f>
        <v>70</v>
      </c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7"/>
    </row>
    <row r="20" spans="1:54" x14ac:dyDescent="0.3">
      <c r="A20" s="35">
        <v>44896</v>
      </c>
      <c r="B20" s="22">
        <f>F20+G19+H18++I17+J16+K15+L14+M13+N12+O11+P10+Q9+R8+S7+T6</f>
        <v>8479.48828125</v>
      </c>
      <c r="C20" s="19">
        <v>1.3</v>
      </c>
      <c r="D20" s="21">
        <f t="shared" si="6"/>
        <v>11023.334765625001</v>
      </c>
      <c r="F20" s="33">
        <v>1417.48828125</v>
      </c>
      <c r="G20" s="16">
        <f t="shared" si="3"/>
        <v>709</v>
      </c>
      <c r="H20" s="16">
        <f t="shared" si="0"/>
        <v>638</v>
      </c>
      <c r="I20" s="16">
        <f t="shared" si="0"/>
        <v>567</v>
      </c>
      <c r="J20" s="16">
        <f t="shared" si="0"/>
        <v>567</v>
      </c>
      <c r="K20" s="16">
        <f t="shared" si="0"/>
        <v>496</v>
      </c>
      <c r="L20" s="16">
        <f t="shared" si="0"/>
        <v>496</v>
      </c>
      <c r="M20" s="16">
        <f t="shared" si="0"/>
        <v>496</v>
      </c>
      <c r="N20" s="16">
        <f t="shared" si="0"/>
        <v>496</v>
      </c>
      <c r="O20" s="16">
        <f t="shared" si="0"/>
        <v>496</v>
      </c>
      <c r="P20" s="16">
        <f t="shared" si="0"/>
        <v>496</v>
      </c>
      <c r="Q20" s="16">
        <f t="shared" si="0"/>
        <v>496</v>
      </c>
      <c r="R20" s="16">
        <f t="shared" si="0"/>
        <v>71</v>
      </c>
      <c r="S20" s="16">
        <f t="shared" si="0"/>
        <v>71</v>
      </c>
      <c r="T20" s="16">
        <f t="shared" si="0"/>
        <v>71</v>
      </c>
      <c r="U20" s="16">
        <f t="shared" si="0"/>
        <v>71</v>
      </c>
      <c r="V20" s="16">
        <f t="shared" si="0"/>
        <v>71</v>
      </c>
      <c r="W20" s="16">
        <f t="shared" si="0"/>
        <v>71</v>
      </c>
      <c r="X20" s="16">
        <f t="shared" si="1"/>
        <v>71</v>
      </c>
      <c r="Y20" s="16">
        <f t="shared" si="1"/>
        <v>71</v>
      </c>
      <c r="Z20" s="16">
        <f t="shared" si="1"/>
        <v>71</v>
      </c>
      <c r="AA20" s="16">
        <f t="shared" si="1"/>
        <v>71</v>
      </c>
      <c r="AB20" s="16">
        <f t="shared" si="1"/>
        <v>71</v>
      </c>
      <c r="AC20" s="16">
        <f t="shared" si="1"/>
        <v>71</v>
      </c>
      <c r="AD20" s="16">
        <f t="shared" si="1"/>
        <v>71</v>
      </c>
      <c r="AE20" s="16">
        <f t="shared" si="1"/>
        <v>71</v>
      </c>
      <c r="AF20" s="16">
        <f t="shared" si="1"/>
        <v>71</v>
      </c>
      <c r="AG20" s="16">
        <f t="shared" si="1"/>
        <v>71</v>
      </c>
      <c r="AH20" s="16">
        <f t="shared" si="1"/>
        <v>71</v>
      </c>
      <c r="AI20" s="16">
        <f t="shared" si="1"/>
        <v>71</v>
      </c>
      <c r="AJ20" s="16">
        <f t="shared" si="1"/>
        <v>71</v>
      </c>
      <c r="AK20" s="16">
        <f t="shared" si="1"/>
        <v>71</v>
      </c>
      <c r="AL20" s="16">
        <f t="shared" si="1"/>
        <v>71</v>
      </c>
      <c r="AM20" s="16">
        <f t="shared" si="1"/>
        <v>71</v>
      </c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7"/>
    </row>
    <row r="21" spans="1:54" x14ac:dyDescent="0.3">
      <c r="A21" s="35">
        <v>44927</v>
      </c>
      <c r="B21" s="22">
        <f>F21+G20+H19++I18+J17+K16+L15+M14+N13+O12+P11+Q10+R9+S8+T7+U6</f>
        <v>8669.255859375</v>
      </c>
      <c r="C21" s="19">
        <v>1.3</v>
      </c>
      <c r="D21" s="21">
        <f t="shared" si="6"/>
        <v>11270.0326171875</v>
      </c>
      <c r="F21" s="33">
        <v>1437.255859375</v>
      </c>
      <c r="G21" s="16">
        <f t="shared" si="3"/>
        <v>719</v>
      </c>
      <c r="H21" s="16">
        <f t="shared" si="0"/>
        <v>647</v>
      </c>
      <c r="I21" s="16">
        <f t="shared" si="0"/>
        <v>575</v>
      </c>
      <c r="J21" s="16">
        <f t="shared" si="0"/>
        <v>575</v>
      </c>
      <c r="K21" s="16">
        <f t="shared" si="0"/>
        <v>503</v>
      </c>
      <c r="L21" s="16">
        <f t="shared" si="0"/>
        <v>503</v>
      </c>
      <c r="M21" s="16">
        <f t="shared" si="0"/>
        <v>503</v>
      </c>
      <c r="N21" s="16">
        <f t="shared" si="0"/>
        <v>503</v>
      </c>
      <c r="O21" s="16">
        <f t="shared" si="0"/>
        <v>503</v>
      </c>
      <c r="P21" s="16">
        <f t="shared" si="0"/>
        <v>503</v>
      </c>
      <c r="Q21" s="16">
        <f t="shared" si="0"/>
        <v>503</v>
      </c>
      <c r="R21" s="16">
        <f t="shared" si="0"/>
        <v>72</v>
      </c>
      <c r="S21" s="16">
        <f t="shared" si="0"/>
        <v>72</v>
      </c>
      <c r="T21" s="16">
        <f t="shared" si="0"/>
        <v>72</v>
      </c>
      <c r="U21" s="16">
        <f t="shared" si="0"/>
        <v>72</v>
      </c>
      <c r="V21" s="16">
        <f t="shared" si="0"/>
        <v>72</v>
      </c>
      <c r="W21" s="16">
        <f t="shared" ref="W21:AK36" si="13">ROUND($F21*W$3,0)</f>
        <v>72</v>
      </c>
      <c r="X21" s="16">
        <f t="shared" si="1"/>
        <v>72</v>
      </c>
      <c r="Y21" s="16">
        <f t="shared" si="1"/>
        <v>72</v>
      </c>
      <c r="Z21" s="16">
        <f t="shared" si="1"/>
        <v>72</v>
      </c>
      <c r="AA21" s="16">
        <f t="shared" si="1"/>
        <v>72</v>
      </c>
      <c r="AB21" s="16">
        <f t="shared" si="1"/>
        <v>72</v>
      </c>
      <c r="AC21" s="16">
        <f t="shared" si="1"/>
        <v>72</v>
      </c>
      <c r="AD21" s="16">
        <f t="shared" si="1"/>
        <v>72</v>
      </c>
      <c r="AE21" s="16">
        <f t="shared" si="1"/>
        <v>72</v>
      </c>
      <c r="AF21" s="16">
        <f t="shared" si="1"/>
        <v>72</v>
      </c>
      <c r="AG21" s="16">
        <f t="shared" si="1"/>
        <v>72</v>
      </c>
      <c r="AH21" s="16">
        <f t="shared" si="1"/>
        <v>72</v>
      </c>
      <c r="AI21" s="16">
        <f t="shared" si="1"/>
        <v>72</v>
      </c>
      <c r="AJ21" s="16">
        <f t="shared" si="1"/>
        <v>72</v>
      </c>
      <c r="AK21" s="16">
        <f t="shared" si="1"/>
        <v>72</v>
      </c>
      <c r="AL21" s="16">
        <f t="shared" si="1"/>
        <v>72</v>
      </c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7"/>
    </row>
    <row r="22" spans="1:54" x14ac:dyDescent="0.3">
      <c r="A22" s="35">
        <v>44958</v>
      </c>
      <c r="B22" s="22">
        <f>F22+G21+H20++I19+J18+K17+L16+M15+N14+O13+P12+Q11+R10+S9+T8+U7+V6</f>
        <v>8797.3720703125</v>
      </c>
      <c r="C22" s="19">
        <v>1.3</v>
      </c>
      <c r="D22" s="21">
        <f t="shared" si="6"/>
        <v>11436.583691406251</v>
      </c>
      <c r="F22" s="33">
        <v>1459.3720703125</v>
      </c>
      <c r="G22" s="16">
        <f t="shared" si="3"/>
        <v>730</v>
      </c>
      <c r="H22" s="16">
        <f t="shared" si="3"/>
        <v>657</v>
      </c>
      <c r="I22" s="16">
        <f t="shared" si="3"/>
        <v>584</v>
      </c>
      <c r="J22" s="16">
        <f t="shared" si="3"/>
        <v>584</v>
      </c>
      <c r="K22" s="16">
        <f t="shared" si="3"/>
        <v>511</v>
      </c>
      <c r="L22" s="16">
        <f t="shared" si="3"/>
        <v>511</v>
      </c>
      <c r="M22" s="16">
        <f t="shared" si="3"/>
        <v>511</v>
      </c>
      <c r="N22" s="16">
        <f t="shared" si="3"/>
        <v>511</v>
      </c>
      <c r="O22" s="16">
        <f t="shared" si="3"/>
        <v>511</v>
      </c>
      <c r="P22" s="16">
        <f t="shared" si="3"/>
        <v>511</v>
      </c>
      <c r="Q22" s="16">
        <f t="shared" si="3"/>
        <v>511</v>
      </c>
      <c r="R22" s="16">
        <f t="shared" si="3"/>
        <v>73</v>
      </c>
      <c r="S22" s="16">
        <f t="shared" si="3"/>
        <v>73</v>
      </c>
      <c r="T22" s="16">
        <f t="shared" si="3"/>
        <v>73</v>
      </c>
      <c r="U22" s="16">
        <f t="shared" si="3"/>
        <v>73</v>
      </c>
      <c r="V22" s="16">
        <f t="shared" si="3"/>
        <v>73</v>
      </c>
      <c r="W22" s="16">
        <f t="shared" si="13"/>
        <v>73</v>
      </c>
      <c r="X22" s="16">
        <f t="shared" si="13"/>
        <v>73</v>
      </c>
      <c r="Y22" s="16">
        <f t="shared" si="13"/>
        <v>73</v>
      </c>
      <c r="Z22" s="16">
        <f t="shared" si="13"/>
        <v>73</v>
      </c>
      <c r="AA22" s="16">
        <f t="shared" si="13"/>
        <v>73</v>
      </c>
      <c r="AB22" s="16">
        <f t="shared" si="13"/>
        <v>73</v>
      </c>
      <c r="AC22" s="16">
        <f t="shared" si="13"/>
        <v>73</v>
      </c>
      <c r="AD22" s="16">
        <f t="shared" si="13"/>
        <v>73</v>
      </c>
      <c r="AE22" s="16">
        <f t="shared" si="13"/>
        <v>73</v>
      </c>
      <c r="AF22" s="16">
        <f t="shared" si="13"/>
        <v>73</v>
      </c>
      <c r="AG22" s="16">
        <f t="shared" si="13"/>
        <v>73</v>
      </c>
      <c r="AH22" s="16">
        <f t="shared" si="13"/>
        <v>73</v>
      </c>
      <c r="AI22" s="16">
        <f t="shared" si="13"/>
        <v>73</v>
      </c>
      <c r="AJ22" s="16">
        <f t="shared" si="13"/>
        <v>73</v>
      </c>
      <c r="AK22" s="16">
        <f t="shared" si="13"/>
        <v>73</v>
      </c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7"/>
    </row>
    <row r="23" spans="1:54" x14ac:dyDescent="0.3">
      <c r="A23" s="35">
        <v>44986</v>
      </c>
      <c r="B23" s="22">
        <f>F23+G22+H21++I20+J19+K18+L17+M16+N15+O14+P13+Q12+R11+S10+T9+U8+V7+W6</f>
        <v>8895.31396484375</v>
      </c>
      <c r="C23" s="19">
        <v>1.3</v>
      </c>
      <c r="D23" s="21">
        <f t="shared" si="6"/>
        <v>11563.908154296876</v>
      </c>
      <c r="F23" s="33">
        <v>1478.31396484375</v>
      </c>
      <c r="G23" s="16">
        <f t="shared" ref="G23:V38" si="14">ROUND($F23*G$3,0)</f>
        <v>739</v>
      </c>
      <c r="H23" s="16">
        <f t="shared" si="14"/>
        <v>665</v>
      </c>
      <c r="I23" s="16">
        <f t="shared" si="14"/>
        <v>591</v>
      </c>
      <c r="J23" s="16">
        <f t="shared" si="14"/>
        <v>591</v>
      </c>
      <c r="K23" s="16">
        <f t="shared" si="14"/>
        <v>517</v>
      </c>
      <c r="L23" s="16">
        <f t="shared" si="14"/>
        <v>517</v>
      </c>
      <c r="M23" s="16">
        <f t="shared" si="14"/>
        <v>517</v>
      </c>
      <c r="N23" s="16">
        <f t="shared" si="14"/>
        <v>517</v>
      </c>
      <c r="O23" s="16">
        <f t="shared" si="14"/>
        <v>517</v>
      </c>
      <c r="P23" s="16">
        <f t="shared" si="14"/>
        <v>517</v>
      </c>
      <c r="Q23" s="16">
        <f t="shared" si="14"/>
        <v>517</v>
      </c>
      <c r="R23" s="16">
        <f t="shared" si="14"/>
        <v>74</v>
      </c>
      <c r="S23" s="16">
        <f t="shared" si="14"/>
        <v>74</v>
      </c>
      <c r="T23" s="16">
        <f t="shared" si="14"/>
        <v>74</v>
      </c>
      <c r="U23" s="16">
        <f t="shared" si="14"/>
        <v>74</v>
      </c>
      <c r="V23" s="16">
        <f t="shared" si="14"/>
        <v>74</v>
      </c>
      <c r="W23" s="16">
        <f t="shared" si="13"/>
        <v>74</v>
      </c>
      <c r="X23" s="16">
        <f t="shared" si="13"/>
        <v>74</v>
      </c>
      <c r="Y23" s="16">
        <f t="shared" si="13"/>
        <v>74</v>
      </c>
      <c r="Z23" s="16">
        <f t="shared" si="13"/>
        <v>74</v>
      </c>
      <c r="AA23" s="16">
        <f t="shared" si="13"/>
        <v>74</v>
      </c>
      <c r="AB23" s="16">
        <f t="shared" si="13"/>
        <v>74</v>
      </c>
      <c r="AC23" s="16">
        <f t="shared" si="13"/>
        <v>74</v>
      </c>
      <c r="AD23" s="16">
        <f t="shared" si="13"/>
        <v>74</v>
      </c>
      <c r="AE23" s="16">
        <f t="shared" si="13"/>
        <v>74</v>
      </c>
      <c r="AF23" s="16">
        <f t="shared" si="13"/>
        <v>74</v>
      </c>
      <c r="AG23" s="16">
        <f t="shared" si="13"/>
        <v>74</v>
      </c>
      <c r="AH23" s="16">
        <f t="shared" si="13"/>
        <v>74</v>
      </c>
      <c r="AI23" s="16">
        <f t="shared" si="13"/>
        <v>74</v>
      </c>
      <c r="AJ23" s="16">
        <f t="shared" si="13"/>
        <v>74</v>
      </c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7"/>
    </row>
    <row r="24" spans="1:54" x14ac:dyDescent="0.3">
      <c r="A24" s="35">
        <v>45017</v>
      </c>
      <c r="B24" s="22">
        <f>F24+G23+H22++I21+J20+K19+L18+M17+N16+O15+P14+Q13+R12+S11+T10+U9+V8+W7+X6</f>
        <v>8888.843017578125</v>
      </c>
      <c r="C24" s="19">
        <v>1.3</v>
      </c>
      <c r="D24" s="21">
        <f t="shared" si="6"/>
        <v>11555.495922851564</v>
      </c>
      <c r="F24" s="33">
        <v>1498.843017578125</v>
      </c>
      <c r="G24" s="16">
        <f t="shared" si="14"/>
        <v>749</v>
      </c>
      <c r="H24" s="16">
        <f t="shared" si="14"/>
        <v>674</v>
      </c>
      <c r="I24" s="16">
        <f t="shared" si="14"/>
        <v>600</v>
      </c>
      <c r="J24" s="16">
        <f t="shared" si="14"/>
        <v>600</v>
      </c>
      <c r="K24" s="16">
        <f t="shared" si="14"/>
        <v>525</v>
      </c>
      <c r="L24" s="16">
        <f t="shared" si="14"/>
        <v>525</v>
      </c>
      <c r="M24" s="16">
        <f t="shared" si="14"/>
        <v>525</v>
      </c>
      <c r="N24" s="16">
        <f t="shared" si="14"/>
        <v>525</v>
      </c>
      <c r="O24" s="16">
        <f t="shared" si="14"/>
        <v>525</v>
      </c>
      <c r="P24" s="16">
        <f t="shared" si="14"/>
        <v>525</v>
      </c>
      <c r="Q24" s="16">
        <f t="shared" si="14"/>
        <v>525</v>
      </c>
      <c r="R24" s="16">
        <f t="shared" si="14"/>
        <v>75</v>
      </c>
      <c r="S24" s="16">
        <f t="shared" si="14"/>
        <v>75</v>
      </c>
      <c r="T24" s="16">
        <f t="shared" si="14"/>
        <v>75</v>
      </c>
      <c r="U24" s="16">
        <f t="shared" si="14"/>
        <v>75</v>
      </c>
      <c r="V24" s="16">
        <f t="shared" si="14"/>
        <v>75</v>
      </c>
      <c r="W24" s="16">
        <f t="shared" si="13"/>
        <v>75</v>
      </c>
      <c r="X24" s="16">
        <f t="shared" si="13"/>
        <v>75</v>
      </c>
      <c r="Y24" s="16">
        <f t="shared" si="13"/>
        <v>75</v>
      </c>
      <c r="Z24" s="16">
        <f t="shared" si="13"/>
        <v>75</v>
      </c>
      <c r="AA24" s="16">
        <f t="shared" si="13"/>
        <v>75</v>
      </c>
      <c r="AB24" s="16">
        <f t="shared" si="13"/>
        <v>75</v>
      </c>
      <c r="AC24" s="16">
        <f t="shared" si="13"/>
        <v>75</v>
      </c>
      <c r="AD24" s="16">
        <f t="shared" si="13"/>
        <v>75</v>
      </c>
      <c r="AE24" s="16">
        <f t="shared" si="13"/>
        <v>75</v>
      </c>
      <c r="AF24" s="16">
        <f t="shared" si="13"/>
        <v>75</v>
      </c>
      <c r="AG24" s="16">
        <f t="shared" si="13"/>
        <v>75</v>
      </c>
      <c r="AH24" s="16">
        <f t="shared" si="13"/>
        <v>75</v>
      </c>
      <c r="AI24" s="16">
        <f t="shared" si="13"/>
        <v>75</v>
      </c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7"/>
    </row>
    <row r="25" spans="1:54" x14ac:dyDescent="0.3">
      <c r="A25" s="35">
        <v>45047</v>
      </c>
      <c r="B25" s="22">
        <f>F25+G24+H23++I22+J21+K20+L19+M18+N17+O16+P15+Q14+R13+S12+T11+U10+V9+W8+X7+Y6</f>
        <v>8873.5784912109375</v>
      </c>
      <c r="C25" s="19">
        <v>1.3</v>
      </c>
      <c r="D25" s="21">
        <f t="shared" si="6"/>
        <v>11535.652038574219</v>
      </c>
      <c r="F25" s="33">
        <v>1516.5784912109375</v>
      </c>
      <c r="G25" s="16">
        <f t="shared" si="14"/>
        <v>758</v>
      </c>
      <c r="H25" s="16">
        <f t="shared" si="14"/>
        <v>682</v>
      </c>
      <c r="I25" s="16">
        <f t="shared" si="14"/>
        <v>607</v>
      </c>
      <c r="J25" s="16">
        <f t="shared" si="14"/>
        <v>607</v>
      </c>
      <c r="K25" s="16">
        <f t="shared" si="14"/>
        <v>531</v>
      </c>
      <c r="L25" s="16">
        <f t="shared" si="14"/>
        <v>531</v>
      </c>
      <c r="M25" s="16">
        <f t="shared" si="14"/>
        <v>531</v>
      </c>
      <c r="N25" s="16">
        <f t="shared" si="14"/>
        <v>531</v>
      </c>
      <c r="O25" s="16">
        <f t="shared" si="14"/>
        <v>531</v>
      </c>
      <c r="P25" s="16">
        <f t="shared" si="14"/>
        <v>531</v>
      </c>
      <c r="Q25" s="16">
        <f t="shared" si="14"/>
        <v>531</v>
      </c>
      <c r="R25" s="16">
        <f t="shared" si="14"/>
        <v>76</v>
      </c>
      <c r="S25" s="16">
        <f t="shared" si="14"/>
        <v>76</v>
      </c>
      <c r="T25" s="16">
        <f t="shared" si="14"/>
        <v>76</v>
      </c>
      <c r="U25" s="16">
        <f t="shared" si="14"/>
        <v>76</v>
      </c>
      <c r="V25" s="16">
        <f t="shared" si="14"/>
        <v>76</v>
      </c>
      <c r="W25" s="16">
        <f t="shared" si="13"/>
        <v>76</v>
      </c>
      <c r="X25" s="16">
        <f t="shared" si="13"/>
        <v>76</v>
      </c>
      <c r="Y25" s="16">
        <f t="shared" si="13"/>
        <v>76</v>
      </c>
      <c r="Z25" s="16">
        <f t="shared" si="13"/>
        <v>76</v>
      </c>
      <c r="AA25" s="16">
        <f t="shared" si="13"/>
        <v>76</v>
      </c>
      <c r="AB25" s="16">
        <f t="shared" si="13"/>
        <v>76</v>
      </c>
      <c r="AC25" s="16">
        <f t="shared" si="13"/>
        <v>76</v>
      </c>
      <c r="AD25" s="16">
        <f t="shared" si="13"/>
        <v>76</v>
      </c>
      <c r="AE25" s="16">
        <f t="shared" si="13"/>
        <v>76</v>
      </c>
      <c r="AF25" s="16">
        <f t="shared" si="13"/>
        <v>76</v>
      </c>
      <c r="AG25" s="16">
        <f t="shared" si="13"/>
        <v>76</v>
      </c>
      <c r="AH25" s="16">
        <f t="shared" si="13"/>
        <v>76</v>
      </c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7"/>
    </row>
    <row r="26" spans="1:54" x14ac:dyDescent="0.3">
      <c r="A26" s="35">
        <v>45078</v>
      </c>
      <c r="B26" s="22">
        <f>F26+G25+H24++I23+J22+K21+L20+M19+N18+O17+P16+Q15+R14+S13+T12+U11+V10+W9+X8+Y7+Z6</f>
        <v>8841.7107543945313</v>
      </c>
      <c r="C26" s="19">
        <v>1.3</v>
      </c>
      <c r="D26" s="21">
        <f t="shared" si="6"/>
        <v>11494.223980712892</v>
      </c>
      <c r="F26" s="33">
        <v>1535.7107543945313</v>
      </c>
      <c r="G26" s="16">
        <f t="shared" si="14"/>
        <v>768</v>
      </c>
      <c r="H26" s="16">
        <f t="shared" si="14"/>
        <v>691</v>
      </c>
      <c r="I26" s="16">
        <f t="shared" si="14"/>
        <v>614</v>
      </c>
      <c r="J26" s="16">
        <f t="shared" si="14"/>
        <v>614</v>
      </c>
      <c r="K26" s="16">
        <f t="shared" si="14"/>
        <v>537</v>
      </c>
      <c r="L26" s="16">
        <f t="shared" si="14"/>
        <v>537</v>
      </c>
      <c r="M26" s="16">
        <f t="shared" si="14"/>
        <v>537</v>
      </c>
      <c r="N26" s="16">
        <f t="shared" si="14"/>
        <v>537</v>
      </c>
      <c r="O26" s="16">
        <f t="shared" si="14"/>
        <v>537</v>
      </c>
      <c r="P26" s="16">
        <f t="shared" si="14"/>
        <v>537</v>
      </c>
      <c r="Q26" s="16">
        <f t="shared" si="14"/>
        <v>537</v>
      </c>
      <c r="R26" s="16">
        <f t="shared" si="14"/>
        <v>77</v>
      </c>
      <c r="S26" s="16">
        <f t="shared" si="14"/>
        <v>77</v>
      </c>
      <c r="T26" s="16">
        <f t="shared" si="14"/>
        <v>77</v>
      </c>
      <c r="U26" s="16">
        <f t="shared" si="14"/>
        <v>77</v>
      </c>
      <c r="V26" s="16">
        <f t="shared" si="14"/>
        <v>77</v>
      </c>
      <c r="W26" s="16">
        <f t="shared" si="13"/>
        <v>77</v>
      </c>
      <c r="X26" s="16">
        <f t="shared" si="13"/>
        <v>77</v>
      </c>
      <c r="Y26" s="16">
        <f t="shared" si="13"/>
        <v>77</v>
      </c>
      <c r="Z26" s="16">
        <f t="shared" si="13"/>
        <v>77</v>
      </c>
      <c r="AA26" s="16">
        <f t="shared" si="13"/>
        <v>77</v>
      </c>
      <c r="AB26" s="16">
        <f t="shared" si="13"/>
        <v>77</v>
      </c>
      <c r="AC26" s="16">
        <f t="shared" si="13"/>
        <v>77</v>
      </c>
      <c r="AD26" s="16">
        <f t="shared" si="13"/>
        <v>77</v>
      </c>
      <c r="AE26" s="16">
        <f t="shared" si="13"/>
        <v>77</v>
      </c>
      <c r="AF26" s="16">
        <f t="shared" si="13"/>
        <v>77</v>
      </c>
      <c r="AG26" s="16">
        <f t="shared" si="13"/>
        <v>77</v>
      </c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7"/>
    </row>
    <row r="27" spans="1:54" x14ac:dyDescent="0.3">
      <c r="A27" s="35">
        <v>45108</v>
      </c>
      <c r="B27" s="22">
        <f>F27+G26+H25++I24+J23+K22+L21+M20+N19+O18+P17+Q16+R15+S14+T13+U12+V11+W10+X9+Y8+Z7+AA6</f>
        <v>8798.1446228027344</v>
      </c>
      <c r="C27" s="19">
        <v>1.3</v>
      </c>
      <c r="D27" s="21">
        <f t="shared" si="6"/>
        <v>11437.588009643556</v>
      </c>
      <c r="F27" s="33">
        <v>1552.1446228027344</v>
      </c>
      <c r="G27" s="16">
        <f t="shared" si="14"/>
        <v>776</v>
      </c>
      <c r="H27" s="16">
        <f t="shared" si="14"/>
        <v>698</v>
      </c>
      <c r="I27" s="16">
        <f t="shared" si="14"/>
        <v>621</v>
      </c>
      <c r="J27" s="16">
        <f t="shared" si="14"/>
        <v>621</v>
      </c>
      <c r="K27" s="16">
        <f t="shared" si="14"/>
        <v>543</v>
      </c>
      <c r="L27" s="16">
        <f t="shared" si="14"/>
        <v>543</v>
      </c>
      <c r="M27" s="16">
        <f t="shared" si="14"/>
        <v>543</v>
      </c>
      <c r="N27" s="16">
        <f t="shared" si="14"/>
        <v>543</v>
      </c>
      <c r="O27" s="16">
        <f t="shared" si="14"/>
        <v>543</v>
      </c>
      <c r="P27" s="16">
        <f t="shared" si="14"/>
        <v>543</v>
      </c>
      <c r="Q27" s="16">
        <f t="shared" si="14"/>
        <v>543</v>
      </c>
      <c r="R27" s="16">
        <f t="shared" si="14"/>
        <v>78</v>
      </c>
      <c r="S27" s="16">
        <f t="shared" si="14"/>
        <v>78</v>
      </c>
      <c r="T27" s="16">
        <f t="shared" si="14"/>
        <v>78</v>
      </c>
      <c r="U27" s="16">
        <f t="shared" si="14"/>
        <v>78</v>
      </c>
      <c r="V27" s="16">
        <f t="shared" si="14"/>
        <v>78</v>
      </c>
      <c r="W27" s="16">
        <f t="shared" si="13"/>
        <v>78</v>
      </c>
      <c r="X27" s="16">
        <f t="shared" si="13"/>
        <v>78</v>
      </c>
      <c r="Y27" s="16">
        <f t="shared" si="13"/>
        <v>78</v>
      </c>
      <c r="Z27" s="16">
        <f t="shared" si="13"/>
        <v>78</v>
      </c>
      <c r="AA27" s="16">
        <f t="shared" si="13"/>
        <v>78</v>
      </c>
      <c r="AB27" s="16">
        <f t="shared" si="13"/>
        <v>78</v>
      </c>
      <c r="AC27" s="16">
        <f t="shared" si="13"/>
        <v>78</v>
      </c>
      <c r="AD27" s="16">
        <f t="shared" si="13"/>
        <v>78</v>
      </c>
      <c r="AE27" s="16">
        <f t="shared" si="13"/>
        <v>78</v>
      </c>
      <c r="AF27" s="16">
        <f t="shared" si="13"/>
        <v>78</v>
      </c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7"/>
    </row>
    <row r="28" spans="1:54" x14ac:dyDescent="0.3">
      <c r="A28" s="35">
        <v>45139</v>
      </c>
      <c r="B28" s="22">
        <f>F28+G27+H26++I25+J24+K23+L22+M21+N20+O19+P18+Q17+R16+S15+T14+U13+V12+W11+X10+Y9+Z8+AA7+AB6</f>
        <v>8741.9276885986328</v>
      </c>
      <c r="C28" s="19">
        <v>1.3</v>
      </c>
      <c r="D28" s="21">
        <f t="shared" si="6"/>
        <v>11364.505995178222</v>
      </c>
      <c r="F28" s="33">
        <v>1569.9276885986328</v>
      </c>
      <c r="G28" s="16">
        <f t="shared" si="14"/>
        <v>785</v>
      </c>
      <c r="H28" s="16">
        <f t="shared" si="14"/>
        <v>706</v>
      </c>
      <c r="I28" s="16">
        <f t="shared" si="14"/>
        <v>628</v>
      </c>
      <c r="J28" s="16">
        <f t="shared" si="14"/>
        <v>628</v>
      </c>
      <c r="K28" s="16">
        <f t="shared" si="14"/>
        <v>549</v>
      </c>
      <c r="L28" s="16">
        <f t="shared" si="14"/>
        <v>549</v>
      </c>
      <c r="M28" s="16">
        <f t="shared" si="14"/>
        <v>549</v>
      </c>
      <c r="N28" s="16">
        <f t="shared" si="14"/>
        <v>549</v>
      </c>
      <c r="O28" s="16">
        <f t="shared" si="14"/>
        <v>549</v>
      </c>
      <c r="P28" s="16">
        <f t="shared" si="14"/>
        <v>549</v>
      </c>
      <c r="Q28" s="16">
        <f t="shared" si="14"/>
        <v>549</v>
      </c>
      <c r="R28" s="16">
        <f t="shared" si="14"/>
        <v>78</v>
      </c>
      <c r="S28" s="16">
        <f t="shared" si="14"/>
        <v>78</v>
      </c>
      <c r="T28" s="16">
        <f t="shared" si="14"/>
        <v>78</v>
      </c>
      <c r="U28" s="16">
        <f t="shared" si="14"/>
        <v>78</v>
      </c>
      <c r="V28" s="16">
        <f t="shared" si="14"/>
        <v>78</v>
      </c>
      <c r="W28" s="16">
        <f t="shared" si="13"/>
        <v>78</v>
      </c>
      <c r="X28" s="16">
        <f t="shared" si="13"/>
        <v>78</v>
      </c>
      <c r="Y28" s="16">
        <f t="shared" si="13"/>
        <v>78</v>
      </c>
      <c r="Z28" s="16">
        <f t="shared" si="13"/>
        <v>78</v>
      </c>
      <c r="AA28" s="16">
        <f t="shared" si="13"/>
        <v>78</v>
      </c>
      <c r="AB28" s="16">
        <f t="shared" si="13"/>
        <v>78</v>
      </c>
      <c r="AC28" s="16">
        <f t="shared" si="13"/>
        <v>78</v>
      </c>
      <c r="AD28" s="16">
        <f t="shared" si="13"/>
        <v>78</v>
      </c>
      <c r="AE28" s="16">
        <f t="shared" si="13"/>
        <v>78</v>
      </c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7"/>
    </row>
    <row r="29" spans="1:54" x14ac:dyDescent="0.3">
      <c r="A29" s="35">
        <v>45170</v>
      </c>
      <c r="B29" s="22">
        <f>F29+G28+H27++I26+J25+K24+L23+M22+N21+O20+P19+Q18+R17+S16+T15+U14+V13+W12+X11+Y10+Z9+AA8+AB7+AC6</f>
        <v>8682.0361557006836</v>
      </c>
      <c r="C29" s="19">
        <v>1.3</v>
      </c>
      <c r="D29" s="21">
        <f t="shared" si="6"/>
        <v>11286.647002410889</v>
      </c>
      <c r="F29" s="33">
        <v>1585.0361557006836</v>
      </c>
      <c r="G29" s="16">
        <f t="shared" si="14"/>
        <v>793</v>
      </c>
      <c r="H29" s="16">
        <f t="shared" si="14"/>
        <v>713</v>
      </c>
      <c r="I29" s="16">
        <f t="shared" si="14"/>
        <v>634</v>
      </c>
      <c r="J29" s="16">
        <f t="shared" si="14"/>
        <v>634</v>
      </c>
      <c r="K29" s="16">
        <f t="shared" si="14"/>
        <v>555</v>
      </c>
      <c r="L29" s="16">
        <f t="shared" si="14"/>
        <v>555</v>
      </c>
      <c r="M29" s="16">
        <f t="shared" si="14"/>
        <v>555</v>
      </c>
      <c r="N29" s="16">
        <f t="shared" si="14"/>
        <v>555</v>
      </c>
      <c r="O29" s="16">
        <f t="shared" si="14"/>
        <v>555</v>
      </c>
      <c r="P29" s="16">
        <f t="shared" si="14"/>
        <v>555</v>
      </c>
      <c r="Q29" s="16">
        <f t="shared" si="14"/>
        <v>555</v>
      </c>
      <c r="R29" s="16">
        <f t="shared" si="14"/>
        <v>79</v>
      </c>
      <c r="S29" s="16">
        <f t="shared" si="14"/>
        <v>79</v>
      </c>
      <c r="T29" s="16">
        <f t="shared" si="14"/>
        <v>79</v>
      </c>
      <c r="U29" s="16">
        <f t="shared" si="14"/>
        <v>79</v>
      </c>
      <c r="V29" s="16">
        <f t="shared" si="14"/>
        <v>79</v>
      </c>
      <c r="W29" s="16">
        <f t="shared" si="13"/>
        <v>79</v>
      </c>
      <c r="X29" s="16">
        <f t="shared" si="13"/>
        <v>79</v>
      </c>
      <c r="Y29" s="16">
        <f t="shared" si="13"/>
        <v>79</v>
      </c>
      <c r="Z29" s="16">
        <f t="shared" si="13"/>
        <v>79</v>
      </c>
      <c r="AA29" s="16">
        <f t="shared" si="13"/>
        <v>79</v>
      </c>
      <c r="AB29" s="16">
        <f t="shared" si="13"/>
        <v>79</v>
      </c>
      <c r="AC29" s="16">
        <f t="shared" si="13"/>
        <v>79</v>
      </c>
      <c r="AD29" s="16">
        <f t="shared" si="13"/>
        <v>79</v>
      </c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7"/>
    </row>
    <row r="30" spans="1:54" x14ac:dyDescent="0.3">
      <c r="A30" s="35">
        <v>45200</v>
      </c>
      <c r="B30" s="22">
        <f>F30+G29+H28++I27+J26+K25+L24+M23+N22+O21+P20+Q19+R18+S17+T16+U15+V14+W13+X12+Y11+Z10+AA9+AB8+AC7+AD6</f>
        <v>10743.481922149658</v>
      </c>
      <c r="C30" s="19">
        <v>1.3</v>
      </c>
      <c r="D30" s="21">
        <f t="shared" si="6"/>
        <v>13966.526498794556</v>
      </c>
      <c r="F30" s="33">
        <v>3497.4819221496582</v>
      </c>
      <c r="G30" s="16">
        <f t="shared" si="14"/>
        <v>1749</v>
      </c>
      <c r="H30" s="16">
        <f t="shared" si="14"/>
        <v>1574</v>
      </c>
      <c r="I30" s="16">
        <f t="shared" si="14"/>
        <v>1399</v>
      </c>
      <c r="J30" s="16">
        <f t="shared" si="14"/>
        <v>1399</v>
      </c>
      <c r="K30" s="16">
        <f t="shared" si="14"/>
        <v>1224</v>
      </c>
      <c r="L30" s="16">
        <f t="shared" si="14"/>
        <v>1224</v>
      </c>
      <c r="M30" s="16">
        <f t="shared" si="14"/>
        <v>1224</v>
      </c>
      <c r="N30" s="16">
        <f t="shared" si="14"/>
        <v>1224</v>
      </c>
      <c r="O30" s="16">
        <f t="shared" si="14"/>
        <v>1224</v>
      </c>
      <c r="P30" s="16">
        <f t="shared" si="14"/>
        <v>1224</v>
      </c>
      <c r="Q30" s="16">
        <f t="shared" si="14"/>
        <v>1224</v>
      </c>
      <c r="R30" s="16">
        <f t="shared" si="14"/>
        <v>175</v>
      </c>
      <c r="S30" s="16">
        <f t="shared" si="14"/>
        <v>175</v>
      </c>
      <c r="T30" s="16">
        <f t="shared" si="14"/>
        <v>175</v>
      </c>
      <c r="U30" s="16">
        <f t="shared" si="14"/>
        <v>175</v>
      </c>
      <c r="V30" s="16">
        <f t="shared" si="14"/>
        <v>175</v>
      </c>
      <c r="W30" s="16">
        <f t="shared" si="13"/>
        <v>175</v>
      </c>
      <c r="X30" s="16">
        <f t="shared" si="13"/>
        <v>175</v>
      </c>
      <c r="Y30" s="16">
        <f t="shared" si="13"/>
        <v>175</v>
      </c>
      <c r="Z30" s="16">
        <f t="shared" si="13"/>
        <v>175</v>
      </c>
      <c r="AA30" s="16">
        <f t="shared" si="13"/>
        <v>175</v>
      </c>
      <c r="AB30" s="16">
        <f t="shared" si="13"/>
        <v>175</v>
      </c>
      <c r="AC30" s="16">
        <f t="shared" si="13"/>
        <v>175</v>
      </c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7"/>
    </row>
    <row r="31" spans="1:54" x14ac:dyDescent="0.3">
      <c r="A31" s="35">
        <v>45231</v>
      </c>
      <c r="B31" s="22">
        <f>F31+G30+H29++I28+J27+K26+L25+M24+N23+O22+P21+Q20+R19+S18+T17+U16+V15+W14+X13+Y12+Z11+AA10+AB9+AC8+AD7+AE6</f>
        <v>11894.259038925171</v>
      </c>
      <c r="C31" s="19">
        <v>1.3</v>
      </c>
      <c r="D31" s="21">
        <f t="shared" si="6"/>
        <v>15462.536750602723</v>
      </c>
      <c r="F31" s="33">
        <v>3552.2590389251709</v>
      </c>
      <c r="G31" s="16">
        <f t="shared" si="14"/>
        <v>1776</v>
      </c>
      <c r="H31" s="16">
        <f t="shared" si="14"/>
        <v>1599</v>
      </c>
      <c r="I31" s="16">
        <f t="shared" si="14"/>
        <v>1421</v>
      </c>
      <c r="J31" s="16">
        <f t="shared" si="14"/>
        <v>1421</v>
      </c>
      <c r="K31" s="16">
        <f t="shared" si="14"/>
        <v>1243</v>
      </c>
      <c r="L31" s="16">
        <f t="shared" si="14"/>
        <v>1243</v>
      </c>
      <c r="M31" s="16">
        <f t="shared" si="14"/>
        <v>1243</v>
      </c>
      <c r="N31" s="16">
        <f t="shared" si="14"/>
        <v>1243</v>
      </c>
      <c r="O31" s="16">
        <f t="shared" si="14"/>
        <v>1243</v>
      </c>
      <c r="P31" s="16">
        <f t="shared" si="14"/>
        <v>1243</v>
      </c>
      <c r="Q31" s="16">
        <f t="shared" si="14"/>
        <v>1243</v>
      </c>
      <c r="R31" s="16">
        <f t="shared" si="14"/>
        <v>178</v>
      </c>
      <c r="S31" s="16">
        <f t="shared" si="14"/>
        <v>178</v>
      </c>
      <c r="T31" s="16">
        <f t="shared" si="14"/>
        <v>178</v>
      </c>
      <c r="U31" s="16">
        <f t="shared" si="14"/>
        <v>178</v>
      </c>
      <c r="V31" s="16">
        <f t="shared" si="14"/>
        <v>178</v>
      </c>
      <c r="W31" s="16">
        <f t="shared" si="13"/>
        <v>178</v>
      </c>
      <c r="X31" s="16">
        <f t="shared" si="13"/>
        <v>178</v>
      </c>
      <c r="Y31" s="16">
        <f t="shared" si="13"/>
        <v>178</v>
      </c>
      <c r="Z31" s="16">
        <f t="shared" si="13"/>
        <v>178</v>
      </c>
      <c r="AA31" s="16">
        <f t="shared" si="13"/>
        <v>178</v>
      </c>
      <c r="AB31" s="16">
        <f t="shared" si="13"/>
        <v>178</v>
      </c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7"/>
    </row>
    <row r="32" spans="1:54" x14ac:dyDescent="0.3">
      <c r="A32" s="35">
        <v>45261</v>
      </c>
      <c r="B32" s="22">
        <f>F32+G31+H30++I29+J28+K27+L26+M25+N24+O23+P22+Q21+R20+S19+T18+U17+V16+W15+X14+Y13+Z12+AA11+AB10+AC9+AD8+AE7+AF6</f>
        <v>12991.870480537415</v>
      </c>
      <c r="C32" s="19">
        <v>1.3</v>
      </c>
      <c r="D32" s="21">
        <f t="shared" si="6"/>
        <v>16889.431624698638</v>
      </c>
      <c r="F32" s="33">
        <v>3630.8704805374146</v>
      </c>
      <c r="G32" s="16">
        <f t="shared" si="14"/>
        <v>1815</v>
      </c>
      <c r="H32" s="16">
        <f t="shared" si="14"/>
        <v>1634</v>
      </c>
      <c r="I32" s="16">
        <f t="shared" si="14"/>
        <v>1452</v>
      </c>
      <c r="J32" s="16">
        <f t="shared" si="14"/>
        <v>1452</v>
      </c>
      <c r="K32" s="16">
        <f t="shared" si="14"/>
        <v>1271</v>
      </c>
      <c r="L32" s="16">
        <f t="shared" si="14"/>
        <v>1271</v>
      </c>
      <c r="M32" s="16">
        <f t="shared" si="14"/>
        <v>1271</v>
      </c>
      <c r="N32" s="16">
        <f t="shared" si="14"/>
        <v>1271</v>
      </c>
      <c r="O32" s="16">
        <f t="shared" si="14"/>
        <v>1271</v>
      </c>
      <c r="P32" s="16">
        <f t="shared" si="14"/>
        <v>1271</v>
      </c>
      <c r="Q32" s="16">
        <f t="shared" si="14"/>
        <v>1271</v>
      </c>
      <c r="R32" s="16">
        <f t="shared" si="14"/>
        <v>182</v>
      </c>
      <c r="S32" s="16">
        <f t="shared" si="14"/>
        <v>182</v>
      </c>
      <c r="T32" s="16">
        <f t="shared" si="14"/>
        <v>182</v>
      </c>
      <c r="U32" s="16">
        <f t="shared" si="14"/>
        <v>182</v>
      </c>
      <c r="V32" s="16">
        <f t="shared" si="14"/>
        <v>182</v>
      </c>
      <c r="W32" s="16">
        <f t="shared" si="13"/>
        <v>182</v>
      </c>
      <c r="X32" s="16">
        <f t="shared" si="13"/>
        <v>182</v>
      </c>
      <c r="Y32" s="16">
        <f t="shared" si="13"/>
        <v>182</v>
      </c>
      <c r="Z32" s="16">
        <f t="shared" si="13"/>
        <v>182</v>
      </c>
      <c r="AA32" s="16">
        <f t="shared" si="13"/>
        <v>182</v>
      </c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7"/>
    </row>
    <row r="33" spans="1:54" x14ac:dyDescent="0.3">
      <c r="A33" s="35">
        <v>45292</v>
      </c>
      <c r="B33" s="22">
        <f>F33+G32+H31++I30+J29+K28+L27+M26+N25+O24+P23+Q22+R21+S20+T19+U18+V17+W16+X15+Y14+Z13+AA12+AB11+AC10+AD9+AE8+AF7+AG6</f>
        <v>14007.564759731293</v>
      </c>
      <c r="C33" s="19">
        <v>1.3</v>
      </c>
      <c r="D33" s="21">
        <f t="shared" si="6"/>
        <v>18209.834187650682</v>
      </c>
      <c r="F33" s="33">
        <v>3693.5647597312927</v>
      </c>
      <c r="G33" s="16">
        <f t="shared" si="14"/>
        <v>1847</v>
      </c>
      <c r="H33" s="16">
        <f t="shared" si="14"/>
        <v>1662</v>
      </c>
      <c r="I33" s="16">
        <f t="shared" si="14"/>
        <v>1477</v>
      </c>
      <c r="J33" s="16">
        <f t="shared" si="14"/>
        <v>1477</v>
      </c>
      <c r="K33" s="16">
        <f t="shared" si="14"/>
        <v>1293</v>
      </c>
      <c r="L33" s="16">
        <f t="shared" si="14"/>
        <v>1293</v>
      </c>
      <c r="M33" s="16">
        <f t="shared" si="14"/>
        <v>1293</v>
      </c>
      <c r="N33" s="16">
        <f t="shared" si="14"/>
        <v>1293</v>
      </c>
      <c r="O33" s="16">
        <f t="shared" si="14"/>
        <v>1293</v>
      </c>
      <c r="P33" s="16">
        <f t="shared" si="14"/>
        <v>1293</v>
      </c>
      <c r="Q33" s="16">
        <f t="shared" si="14"/>
        <v>1293</v>
      </c>
      <c r="R33" s="16">
        <f t="shared" si="14"/>
        <v>185</v>
      </c>
      <c r="S33" s="16">
        <f t="shared" si="14"/>
        <v>185</v>
      </c>
      <c r="T33" s="16">
        <f t="shared" si="14"/>
        <v>185</v>
      </c>
      <c r="U33" s="16">
        <f t="shared" si="14"/>
        <v>185</v>
      </c>
      <c r="V33" s="16">
        <f t="shared" si="14"/>
        <v>185</v>
      </c>
      <c r="W33" s="16">
        <f t="shared" si="13"/>
        <v>185</v>
      </c>
      <c r="X33" s="16">
        <f t="shared" si="13"/>
        <v>185</v>
      </c>
      <c r="Y33" s="16">
        <f t="shared" si="13"/>
        <v>185</v>
      </c>
      <c r="Z33" s="16">
        <f t="shared" si="13"/>
        <v>185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7"/>
    </row>
    <row r="34" spans="1:54" x14ac:dyDescent="0.3">
      <c r="A34" s="35">
        <v>45323</v>
      </c>
      <c r="B34" s="22">
        <f>F34+G33+H32++I31+J30+K29+L28+M27+N26+O25+P24+Q23+R22+S21+T20+U19+V18+W17+X16+Y15+Z14+AA13+AB12+AC11+AD10+AE9+AF8+AG7+AH6</f>
        <v>15045.217620134354</v>
      </c>
      <c r="C34" s="19">
        <v>1.3</v>
      </c>
      <c r="D34" s="21">
        <f t="shared" si="6"/>
        <v>19558.78290617466</v>
      </c>
      <c r="F34" s="33">
        <v>3760.2176201343536</v>
      </c>
      <c r="G34" s="16">
        <f t="shared" si="14"/>
        <v>1880</v>
      </c>
      <c r="H34" s="16">
        <f t="shared" si="14"/>
        <v>1692</v>
      </c>
      <c r="I34" s="16">
        <f t="shared" si="14"/>
        <v>1504</v>
      </c>
      <c r="J34" s="16">
        <f t="shared" si="14"/>
        <v>1504</v>
      </c>
      <c r="K34" s="16">
        <f t="shared" si="14"/>
        <v>1316</v>
      </c>
      <c r="L34" s="16">
        <f t="shared" si="14"/>
        <v>1316</v>
      </c>
      <c r="M34" s="16">
        <f t="shared" si="14"/>
        <v>1316</v>
      </c>
      <c r="N34" s="16">
        <f t="shared" si="14"/>
        <v>1316</v>
      </c>
      <c r="O34" s="16">
        <f t="shared" si="14"/>
        <v>1316</v>
      </c>
      <c r="P34" s="16">
        <f t="shared" si="14"/>
        <v>1316</v>
      </c>
      <c r="Q34" s="16">
        <f t="shared" si="14"/>
        <v>1316</v>
      </c>
      <c r="R34" s="16">
        <f t="shared" si="14"/>
        <v>188</v>
      </c>
      <c r="S34" s="16">
        <f t="shared" si="14"/>
        <v>188</v>
      </c>
      <c r="T34" s="16">
        <f t="shared" si="14"/>
        <v>188</v>
      </c>
      <c r="U34" s="16">
        <f t="shared" si="14"/>
        <v>188</v>
      </c>
      <c r="V34" s="16">
        <f t="shared" si="14"/>
        <v>188</v>
      </c>
      <c r="W34" s="16">
        <f t="shared" si="13"/>
        <v>188</v>
      </c>
      <c r="X34" s="16">
        <f t="shared" si="13"/>
        <v>188</v>
      </c>
      <c r="Y34" s="16">
        <f t="shared" si="13"/>
        <v>188</v>
      </c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7"/>
    </row>
    <row r="35" spans="1:54" x14ac:dyDescent="0.3">
      <c r="A35" s="35">
        <v>45352</v>
      </c>
      <c r="B35" s="22">
        <f>F35+G34+H33++I32+J31+K30+L29+M28+N27+O26+P25+Q24+R23+S22+T21+U20+V19+W18+X17+Y16+Z15+AA14+AB13+AC12+AD11+AE10+AF9+AG8+AH7+AI6</f>
        <v>16002.891189932823</v>
      </c>
      <c r="C35" s="19">
        <v>1.3</v>
      </c>
      <c r="D35" s="21">
        <f t="shared" si="6"/>
        <v>20803.758546912672</v>
      </c>
      <c r="F35" s="33">
        <v>3822.8911899328232</v>
      </c>
      <c r="G35" s="16">
        <f t="shared" si="14"/>
        <v>1911</v>
      </c>
      <c r="H35" s="16">
        <f t="shared" si="14"/>
        <v>1720</v>
      </c>
      <c r="I35" s="16">
        <f t="shared" si="14"/>
        <v>1529</v>
      </c>
      <c r="J35" s="16">
        <f t="shared" si="14"/>
        <v>1529</v>
      </c>
      <c r="K35" s="16">
        <f t="shared" si="14"/>
        <v>1338</v>
      </c>
      <c r="L35" s="16">
        <f t="shared" si="14"/>
        <v>1338</v>
      </c>
      <c r="M35" s="16">
        <f t="shared" si="14"/>
        <v>1338</v>
      </c>
      <c r="N35" s="16">
        <f t="shared" si="14"/>
        <v>1338</v>
      </c>
      <c r="O35" s="16">
        <f t="shared" si="14"/>
        <v>1338</v>
      </c>
      <c r="P35" s="16">
        <f t="shared" si="14"/>
        <v>1338</v>
      </c>
      <c r="Q35" s="16">
        <f t="shared" si="14"/>
        <v>1338</v>
      </c>
      <c r="R35" s="16">
        <f t="shared" si="14"/>
        <v>191</v>
      </c>
      <c r="S35" s="16">
        <f t="shared" si="14"/>
        <v>191</v>
      </c>
      <c r="T35" s="16">
        <f t="shared" si="14"/>
        <v>191</v>
      </c>
      <c r="U35" s="16">
        <f t="shared" si="14"/>
        <v>191</v>
      </c>
      <c r="V35" s="16">
        <f t="shared" si="14"/>
        <v>191</v>
      </c>
      <c r="W35" s="16">
        <f t="shared" si="13"/>
        <v>191</v>
      </c>
      <c r="X35" s="16">
        <f t="shared" si="13"/>
        <v>191</v>
      </c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7"/>
    </row>
    <row r="36" spans="1:54" x14ac:dyDescent="0.3">
      <c r="A36" s="35">
        <v>45383</v>
      </c>
      <c r="B36" s="22">
        <f>F36+G35+H34++I33+J32+K31+L30+M29+N28+O27+P26+Q25+R24+S23+T22+U21+V20+W19+X18+Y17+Z16+AA15+AB14+AC13+AD12+AE11+AF10+AG9+AH8+AI7+AJ6</f>
        <v>16973.554405033588</v>
      </c>
      <c r="C36" s="19">
        <v>1.3</v>
      </c>
      <c r="D36" s="21">
        <f t="shared" si="6"/>
        <v>22065.620726543664</v>
      </c>
      <c r="F36" s="33">
        <v>3883.5544050335884</v>
      </c>
      <c r="G36" s="16">
        <f t="shared" si="14"/>
        <v>1942</v>
      </c>
      <c r="H36" s="16">
        <f t="shared" si="14"/>
        <v>1748</v>
      </c>
      <c r="I36" s="16">
        <f t="shared" si="14"/>
        <v>1553</v>
      </c>
      <c r="J36" s="16">
        <f t="shared" si="14"/>
        <v>1553</v>
      </c>
      <c r="K36" s="16">
        <f t="shared" si="14"/>
        <v>1359</v>
      </c>
      <c r="L36" s="16">
        <f t="shared" si="14"/>
        <v>1359</v>
      </c>
      <c r="M36" s="16">
        <f t="shared" si="14"/>
        <v>1359</v>
      </c>
      <c r="N36" s="16">
        <f t="shared" si="14"/>
        <v>1359</v>
      </c>
      <c r="O36" s="16">
        <f t="shared" si="14"/>
        <v>1359</v>
      </c>
      <c r="P36" s="16">
        <f t="shared" si="14"/>
        <v>1359</v>
      </c>
      <c r="Q36" s="16">
        <f t="shared" si="14"/>
        <v>1359</v>
      </c>
      <c r="R36" s="16">
        <f t="shared" si="14"/>
        <v>194</v>
      </c>
      <c r="S36" s="16">
        <f t="shared" si="14"/>
        <v>194</v>
      </c>
      <c r="T36" s="16">
        <f t="shared" si="14"/>
        <v>194</v>
      </c>
      <c r="U36" s="16">
        <f t="shared" si="14"/>
        <v>194</v>
      </c>
      <c r="V36" s="16">
        <f t="shared" si="14"/>
        <v>194</v>
      </c>
      <c r="W36" s="16">
        <f t="shared" si="13"/>
        <v>194</v>
      </c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7"/>
    </row>
    <row r="37" spans="1:54" x14ac:dyDescent="0.3">
      <c r="A37" s="35">
        <v>45413</v>
      </c>
      <c r="B37" s="22">
        <f>F37+G36+H35++I34+J33+K32+L31+M30+N29+O28+P27+Q26+R25+S24+T23+U22+V21+W20+X19+Y18+Z17+AA16+AB15+AC14+AD13+AE12+AF11+AG10+AH9+AI8+AJ7+AK6</f>
        <v>17960.222797483206</v>
      </c>
      <c r="C37" s="19">
        <v>1.3</v>
      </c>
      <c r="D37" s="21">
        <f t="shared" si="6"/>
        <v>23348.289636728168</v>
      </c>
      <c r="F37" s="33">
        <v>3943.2227974832058</v>
      </c>
      <c r="G37" s="16">
        <f t="shared" si="14"/>
        <v>1972</v>
      </c>
      <c r="H37" s="16">
        <f t="shared" si="14"/>
        <v>1774</v>
      </c>
      <c r="I37" s="16">
        <f t="shared" si="14"/>
        <v>1577</v>
      </c>
      <c r="J37" s="16">
        <f t="shared" si="14"/>
        <v>1577</v>
      </c>
      <c r="K37" s="16">
        <f t="shared" si="14"/>
        <v>1380</v>
      </c>
      <c r="L37" s="16">
        <f t="shared" si="14"/>
        <v>1380</v>
      </c>
      <c r="M37" s="16">
        <f t="shared" si="14"/>
        <v>1380</v>
      </c>
      <c r="N37" s="16">
        <f t="shared" si="14"/>
        <v>1380</v>
      </c>
      <c r="O37" s="16">
        <f t="shared" si="14"/>
        <v>1380</v>
      </c>
      <c r="P37" s="16">
        <f t="shared" si="14"/>
        <v>1380</v>
      </c>
      <c r="Q37" s="16">
        <f t="shared" si="14"/>
        <v>1380</v>
      </c>
      <c r="R37" s="16">
        <f t="shared" si="14"/>
        <v>197</v>
      </c>
      <c r="S37" s="16">
        <f t="shared" si="14"/>
        <v>197</v>
      </c>
      <c r="T37" s="16">
        <f t="shared" si="14"/>
        <v>197</v>
      </c>
      <c r="U37" s="16">
        <f t="shared" si="14"/>
        <v>197</v>
      </c>
      <c r="V37" s="16">
        <f t="shared" si="14"/>
        <v>197</v>
      </c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7"/>
    </row>
    <row r="38" spans="1:54" x14ac:dyDescent="0.3">
      <c r="A38" s="35">
        <v>45444</v>
      </c>
      <c r="B38" s="22">
        <f>F38+G37+H36++I35+J34+K33+L32+M31+N30+O29+P28+Q27+R26+S25+T24+U23+V22+W21+X20+Y19+Z18+AA17+AB16+AC15+AD14+AE13+AF12+AG11+AH10+AI9+AJ8+AK7+AL6</f>
        <v>18959.388601258397</v>
      </c>
      <c r="C38" s="19">
        <v>1.3</v>
      </c>
      <c r="D38" s="21">
        <f t="shared" si="6"/>
        <v>24647.205181635916</v>
      </c>
      <c r="F38" s="33">
        <v>3999.3886012583971</v>
      </c>
      <c r="G38" s="16">
        <f t="shared" si="14"/>
        <v>2000</v>
      </c>
      <c r="H38" s="16">
        <f t="shared" si="14"/>
        <v>1800</v>
      </c>
      <c r="I38" s="16">
        <f t="shared" si="14"/>
        <v>1600</v>
      </c>
      <c r="J38" s="16">
        <f t="shared" si="14"/>
        <v>1600</v>
      </c>
      <c r="K38" s="16">
        <f t="shared" si="14"/>
        <v>1400</v>
      </c>
      <c r="L38" s="16">
        <f t="shared" si="14"/>
        <v>1400</v>
      </c>
      <c r="M38" s="16">
        <f t="shared" si="14"/>
        <v>1400</v>
      </c>
      <c r="N38" s="16">
        <f t="shared" si="14"/>
        <v>1400</v>
      </c>
      <c r="O38" s="16">
        <f t="shared" si="14"/>
        <v>1400</v>
      </c>
      <c r="P38" s="16">
        <f t="shared" si="14"/>
        <v>1400</v>
      </c>
      <c r="Q38" s="16">
        <f t="shared" si="14"/>
        <v>1400</v>
      </c>
      <c r="R38" s="16">
        <f t="shared" si="14"/>
        <v>200</v>
      </c>
      <c r="S38" s="16">
        <f t="shared" si="14"/>
        <v>200</v>
      </c>
      <c r="T38" s="16">
        <f t="shared" si="14"/>
        <v>200</v>
      </c>
      <c r="U38" s="16">
        <f t="shared" si="14"/>
        <v>200</v>
      </c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7"/>
    </row>
    <row r="39" spans="1:54" x14ac:dyDescent="0.3">
      <c r="A39" s="35">
        <v>45474</v>
      </c>
      <c r="B39" s="22">
        <f>F39+G38+H37++I36+J35+K34+L33+M32+N31+O30+P29+Q28+R27+S26+T25+U24+V23+W22+X21+Y20+Z19+AA18+AB17+AC16+AD15+AE14+AF13+AG12+AH11+AI10+AJ9+AK8+AL7+AM6</f>
        <v>19969.305699370801</v>
      </c>
      <c r="C39" s="19">
        <v>1.3</v>
      </c>
      <c r="D39" s="21">
        <f t="shared" si="6"/>
        <v>25960.097409182043</v>
      </c>
      <c r="F39" s="33">
        <v>4055.3056993708014</v>
      </c>
      <c r="G39" s="16">
        <f t="shared" ref="G39:T52" si="15">ROUND($F39*G$3,0)</f>
        <v>2028</v>
      </c>
      <c r="H39" s="16">
        <f t="shared" si="15"/>
        <v>1825</v>
      </c>
      <c r="I39" s="16">
        <f t="shared" si="15"/>
        <v>1622</v>
      </c>
      <c r="J39" s="16">
        <f t="shared" si="15"/>
        <v>1622</v>
      </c>
      <c r="K39" s="16">
        <f t="shared" si="15"/>
        <v>1419</v>
      </c>
      <c r="L39" s="16">
        <f t="shared" si="15"/>
        <v>1419</v>
      </c>
      <c r="M39" s="16">
        <f t="shared" si="15"/>
        <v>1419</v>
      </c>
      <c r="N39" s="16">
        <f t="shared" si="15"/>
        <v>1419</v>
      </c>
      <c r="O39" s="16">
        <f t="shared" si="15"/>
        <v>1419</v>
      </c>
      <c r="P39" s="16">
        <f t="shared" si="15"/>
        <v>1419</v>
      </c>
      <c r="Q39" s="16">
        <f t="shared" si="15"/>
        <v>1419</v>
      </c>
      <c r="R39" s="16">
        <f t="shared" si="15"/>
        <v>203</v>
      </c>
      <c r="S39" s="16">
        <f t="shared" si="15"/>
        <v>203</v>
      </c>
      <c r="T39" s="16">
        <f t="shared" si="15"/>
        <v>203</v>
      </c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7"/>
    </row>
    <row r="40" spans="1:54" x14ac:dyDescent="0.3">
      <c r="A40" s="35">
        <v>45505</v>
      </c>
      <c r="B40" s="22">
        <f>F40+G39+H38++I37+J36+K35+L34+M33+N32+O31+P30+Q29+R28+S27+T26+U25+V24+W23+X22+Y21+Z20+AA19+AB18+AC17+AD16+AE15+AF14+AG13+AH12+AI11+AJ10+AK9+AL8+AM7+AN6</f>
        <v>20990.347150314599</v>
      </c>
      <c r="C40" s="19">
        <v>1.3</v>
      </c>
      <c r="D40" s="21">
        <f t="shared" si="6"/>
        <v>27287.451295408981</v>
      </c>
      <c r="F40" s="33">
        <v>4107.3471503145993</v>
      </c>
      <c r="G40" s="16">
        <f t="shared" si="15"/>
        <v>2054</v>
      </c>
      <c r="H40" s="16">
        <f t="shared" si="15"/>
        <v>1848</v>
      </c>
      <c r="I40" s="16">
        <f t="shared" si="15"/>
        <v>1643</v>
      </c>
      <c r="J40" s="16">
        <f t="shared" si="15"/>
        <v>1643</v>
      </c>
      <c r="K40" s="16">
        <f t="shared" si="15"/>
        <v>1438</v>
      </c>
      <c r="L40" s="16">
        <f t="shared" si="15"/>
        <v>1438</v>
      </c>
      <c r="M40" s="16">
        <f t="shared" si="15"/>
        <v>1438</v>
      </c>
      <c r="N40" s="16">
        <f t="shared" si="15"/>
        <v>1438</v>
      </c>
      <c r="O40" s="16">
        <f t="shared" si="15"/>
        <v>1438</v>
      </c>
      <c r="P40" s="16">
        <f t="shared" si="15"/>
        <v>1438</v>
      </c>
      <c r="Q40" s="16">
        <f t="shared" si="15"/>
        <v>1438</v>
      </c>
      <c r="R40" s="16">
        <f t="shared" si="15"/>
        <v>205</v>
      </c>
      <c r="S40" s="16">
        <f t="shared" si="15"/>
        <v>205</v>
      </c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7"/>
    </row>
    <row r="41" spans="1:54" x14ac:dyDescent="0.3">
      <c r="A41" s="35">
        <v>45261</v>
      </c>
      <c r="B41" s="22">
        <f>F41+G40+H39++I38+J37+K36+L35+M34+N33+O32+P31+Q30+R29+S28+T27+U26+V25+W24+X23+Y22+Z21+AA20+AB19+AC18+AD17+AE16+AF15+AG14+AH13+AI12+AJ11+AK10+AL9+AM8+AN7+AO6</f>
        <v>22023.3264248427</v>
      </c>
      <c r="C41" s="19">
        <v>1.3</v>
      </c>
      <c r="D41" s="21">
        <f t="shared" si="6"/>
        <v>28630.324352295513</v>
      </c>
      <c r="F41" s="33">
        <v>4159.3264248427004</v>
      </c>
      <c r="G41" s="16">
        <f t="shared" si="15"/>
        <v>2080</v>
      </c>
      <c r="H41" s="16">
        <f t="shared" si="15"/>
        <v>1872</v>
      </c>
      <c r="I41" s="16">
        <f t="shared" si="15"/>
        <v>1664</v>
      </c>
      <c r="J41" s="16">
        <f t="shared" si="15"/>
        <v>1664</v>
      </c>
      <c r="K41" s="16">
        <f t="shared" si="15"/>
        <v>1456</v>
      </c>
      <c r="L41" s="16">
        <f t="shared" si="15"/>
        <v>1456</v>
      </c>
      <c r="M41" s="16">
        <f t="shared" si="15"/>
        <v>1456</v>
      </c>
      <c r="N41" s="16">
        <f t="shared" si="15"/>
        <v>1456</v>
      </c>
      <c r="O41" s="16">
        <f t="shared" si="15"/>
        <v>1456</v>
      </c>
      <c r="P41" s="16">
        <f t="shared" si="15"/>
        <v>1456</v>
      </c>
      <c r="Q41" s="16">
        <f t="shared" si="15"/>
        <v>1456</v>
      </c>
      <c r="R41" s="16">
        <f t="shared" si="15"/>
        <v>208</v>
      </c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7"/>
    </row>
    <row r="42" spans="1:54" x14ac:dyDescent="0.3">
      <c r="A42" s="35">
        <v>45292</v>
      </c>
      <c r="B42" s="22">
        <f>F42+G41+H40++I39+J38+K37+L36+M35+N34+O33+P32+Q31+R30+S29+T28+U27+V26+W25+X24+Y23+Z22+AA21+AB20+AC19+AD18+AE17+AF16+AG15+AH14+AI13+AJ12+AK11+AL10+AM9+AN8+AO7+AP6</f>
        <v>27732.33678757865</v>
      </c>
      <c r="C42" s="19">
        <v>1.3</v>
      </c>
      <c r="D42" s="21">
        <f t="shared" si="6"/>
        <v>36052.037823852246</v>
      </c>
      <c r="F42" s="33">
        <v>9443.3367875786498</v>
      </c>
      <c r="G42" s="16">
        <f t="shared" si="15"/>
        <v>4722</v>
      </c>
      <c r="H42" s="16">
        <f t="shared" si="15"/>
        <v>4250</v>
      </c>
      <c r="I42" s="16">
        <f t="shared" si="15"/>
        <v>3777</v>
      </c>
      <c r="J42" s="16">
        <f t="shared" si="15"/>
        <v>3777</v>
      </c>
      <c r="K42" s="16">
        <f t="shared" si="15"/>
        <v>3305</v>
      </c>
      <c r="L42" s="16">
        <f t="shared" si="15"/>
        <v>3305</v>
      </c>
      <c r="M42" s="16">
        <f t="shared" si="15"/>
        <v>3305</v>
      </c>
      <c r="N42" s="16">
        <f t="shared" si="15"/>
        <v>3305</v>
      </c>
      <c r="O42" s="16">
        <f t="shared" si="15"/>
        <v>3305</v>
      </c>
      <c r="P42" s="16">
        <f t="shared" si="15"/>
        <v>3305</v>
      </c>
      <c r="Q42" s="16">
        <f t="shared" si="15"/>
        <v>3305</v>
      </c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7"/>
    </row>
    <row r="43" spans="1:54" x14ac:dyDescent="0.3">
      <c r="A43" s="35">
        <v>45323</v>
      </c>
      <c r="B43" s="22">
        <f>F43+G42+H41++I40+J39+K38+L37+M36+N35+O34+P33+Q32+R31+S30+T29+U28+V27+W26+X25+Y24+Z23+AA22+AB21+AC20+AD19+AE18+AF17+AG16+AH15+AI14+AJ13+AK12+AL11+AM10+AN9+AO8+AP7+AQ6</f>
        <v>30884.331606210675</v>
      </c>
      <c r="C43" s="19">
        <v>1.3</v>
      </c>
      <c r="D43" s="21">
        <f t="shared" si="6"/>
        <v>40149.631088073882</v>
      </c>
      <c r="F43" s="33">
        <v>9551.3316062106751</v>
      </c>
      <c r="G43" s="16">
        <f t="shared" si="15"/>
        <v>4776</v>
      </c>
      <c r="H43" s="16">
        <f t="shared" si="15"/>
        <v>4298</v>
      </c>
      <c r="I43" s="16">
        <f t="shared" si="15"/>
        <v>3821</v>
      </c>
      <c r="J43" s="16">
        <f t="shared" si="15"/>
        <v>3821</v>
      </c>
      <c r="K43" s="16">
        <f t="shared" si="15"/>
        <v>3343</v>
      </c>
      <c r="L43" s="16">
        <f t="shared" si="15"/>
        <v>3343</v>
      </c>
      <c r="M43" s="16">
        <f t="shared" si="15"/>
        <v>3343</v>
      </c>
      <c r="N43" s="16">
        <f t="shared" si="15"/>
        <v>3343</v>
      </c>
      <c r="O43" s="16">
        <f t="shared" si="15"/>
        <v>3343</v>
      </c>
      <c r="P43" s="16">
        <f t="shared" si="15"/>
        <v>3343</v>
      </c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7"/>
    </row>
    <row r="44" spans="1:54" x14ac:dyDescent="0.3">
      <c r="A44" s="35">
        <v>45352</v>
      </c>
      <c r="B44" s="22">
        <f>F44+G43+H42++I41+J40+K39+L38+M37+N36+O35+P34+Q33+R32+S31+T30+U29+V28+W27+X26+Y25+Z24+AA23+AB22+AC21+AD20+AE19+AF18+AG17+AH16+AI15+AJ14+AK13+AL12+AM11+AN10+AO9+AP8+AQ7+AR6</f>
        <v>33828.334196894662</v>
      </c>
      <c r="C44" s="19">
        <v>1.3</v>
      </c>
      <c r="D44" s="21">
        <f t="shared" si="6"/>
        <v>43976.834455963064</v>
      </c>
      <c r="F44" s="33">
        <v>9691.3341968946625</v>
      </c>
      <c r="G44" s="16">
        <f t="shared" si="15"/>
        <v>4846</v>
      </c>
      <c r="H44" s="16">
        <f t="shared" si="15"/>
        <v>4361</v>
      </c>
      <c r="I44" s="16">
        <f t="shared" si="15"/>
        <v>3877</v>
      </c>
      <c r="J44" s="16">
        <f t="shared" si="15"/>
        <v>3877</v>
      </c>
      <c r="K44" s="16">
        <f t="shared" si="15"/>
        <v>3392</v>
      </c>
      <c r="L44" s="16">
        <f t="shared" si="15"/>
        <v>3392</v>
      </c>
      <c r="M44" s="16">
        <f t="shared" si="15"/>
        <v>3392</v>
      </c>
      <c r="N44" s="16">
        <f t="shared" si="15"/>
        <v>3392</v>
      </c>
      <c r="O44" s="16">
        <f t="shared" si="15"/>
        <v>3392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7"/>
    </row>
    <row r="45" spans="1:54" x14ac:dyDescent="0.3">
      <c r="A45" s="35">
        <v>45383</v>
      </c>
      <c r="B45" s="22">
        <f>F45+G44+H43++I42+J41+K40+L39+M38+N37+O36+P35+Q34+R33+S32+T31+U30+V29+W28+X27+Y26+Z25+AA24+AB23+AC22+AD21+AE20+AF19+AG18+AH17+AI16+AJ15+AK14+AL13+AM12+AN11+AO10+AP9+AQ8+AR7+AS6</f>
        <v>36528.332901552669</v>
      </c>
      <c r="C45" s="19">
        <v>1.3</v>
      </c>
      <c r="D45" s="21">
        <f t="shared" si="6"/>
        <v>47486.832772018468</v>
      </c>
      <c r="F45" s="33">
        <v>9809.3329015526688</v>
      </c>
      <c r="G45" s="16">
        <f t="shared" si="15"/>
        <v>4905</v>
      </c>
      <c r="H45" s="16">
        <f t="shared" si="15"/>
        <v>4414</v>
      </c>
      <c r="I45" s="16">
        <f t="shared" si="15"/>
        <v>3924</v>
      </c>
      <c r="J45" s="16">
        <f t="shared" si="15"/>
        <v>3924</v>
      </c>
      <c r="K45" s="16">
        <f t="shared" si="15"/>
        <v>3433</v>
      </c>
      <c r="L45" s="16">
        <f t="shared" si="15"/>
        <v>3433</v>
      </c>
      <c r="M45" s="16">
        <f t="shared" si="15"/>
        <v>3433</v>
      </c>
      <c r="N45" s="16">
        <f t="shared" si="15"/>
        <v>3433</v>
      </c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7"/>
    </row>
    <row r="46" spans="1:54" x14ac:dyDescent="0.3">
      <c r="A46" s="35">
        <v>45413</v>
      </c>
      <c r="B46" s="22">
        <f>F46+G45+H44++I43+J42+K41+L40+M39+N38+O37+P36+Q35+R34+S33+T32+U31+V30+W29+X28+Y27+Z26+AA25+AB24+AC23+AD22+AE21+AF20+AG19+AH18+AI17+AJ16+AK15+AL14+AM13+AN12+AO11+AP10+AQ9+AR8+AS7+AT6</f>
        <v>39258.333549223666</v>
      </c>
      <c r="C46" s="19">
        <v>1.3</v>
      </c>
      <c r="D46" s="21">
        <f t="shared" si="6"/>
        <v>51035.83361399077</v>
      </c>
      <c r="F46" s="33">
        <v>9932.3335492236656</v>
      </c>
      <c r="G46" s="16">
        <f t="shared" si="15"/>
        <v>4966</v>
      </c>
      <c r="H46" s="16">
        <f t="shared" si="15"/>
        <v>4470</v>
      </c>
      <c r="I46" s="16">
        <f t="shared" si="15"/>
        <v>3973</v>
      </c>
      <c r="J46" s="16">
        <f t="shared" si="15"/>
        <v>3973</v>
      </c>
      <c r="K46" s="16">
        <f t="shared" si="15"/>
        <v>3476</v>
      </c>
      <c r="L46" s="16">
        <f t="shared" si="15"/>
        <v>3476</v>
      </c>
      <c r="M46" s="16">
        <f t="shared" si="15"/>
        <v>3476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7"/>
    </row>
    <row r="47" spans="1:54" x14ac:dyDescent="0.3">
      <c r="A47" s="35">
        <v>45444</v>
      </c>
      <c r="B47" s="22">
        <f>F47+G46+H45++I44+J43+K42+L41+M40+N39+O38+P37+Q36+R35+S34+T33+U32+V31+W30+X29+Y28+Z27+AA26+AB25+AC24+AD23+AE22+AF21+AG20+AH19+AI18+AJ17+AK16+AL15+AM14+AN13+AO12+AP11+AQ10+AR9+AS8+AT7+AU6</f>
        <v>41744.833225388167</v>
      </c>
      <c r="C47" s="19">
        <v>1.3</v>
      </c>
      <c r="D47" s="21">
        <f t="shared" si="6"/>
        <v>54268.283193004616</v>
      </c>
      <c r="F47" s="33">
        <v>10046.833225388167</v>
      </c>
      <c r="G47" s="16">
        <f t="shared" si="15"/>
        <v>5023</v>
      </c>
      <c r="H47" s="16">
        <f t="shared" si="15"/>
        <v>4521</v>
      </c>
      <c r="I47" s="16">
        <f t="shared" si="15"/>
        <v>4019</v>
      </c>
      <c r="J47" s="16">
        <f t="shared" si="15"/>
        <v>4019</v>
      </c>
      <c r="K47" s="16">
        <f t="shared" si="15"/>
        <v>3516</v>
      </c>
      <c r="L47" s="16">
        <f t="shared" si="15"/>
        <v>3516</v>
      </c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7"/>
    </row>
    <row r="48" spans="1:54" x14ac:dyDescent="0.3">
      <c r="A48" s="35">
        <v>45474</v>
      </c>
      <c r="B48" s="22">
        <f>F48+G47+H46++I45+J44+K43+L42+M41+N40+O39+P38+Q37+R36+S35+T34+U33+V32+W31+X30+Y29+Z28+AA27+AB26+AC25+AD24+AE23+AF22+AG21+AH20+AI19+AJ18+AK17+AL16+AM15+AN14+AO13+AP12+AQ11+AR10+AS9+AT8+AU7+AV6</f>
        <v>44251.583387305916</v>
      </c>
      <c r="C48" s="19">
        <v>1.3</v>
      </c>
      <c r="D48" s="21">
        <f t="shared" si="6"/>
        <v>57527.058403497693</v>
      </c>
      <c r="F48" s="33">
        <v>10159.583387305916</v>
      </c>
      <c r="G48" s="16">
        <f t="shared" si="15"/>
        <v>5080</v>
      </c>
      <c r="H48" s="16">
        <f t="shared" si="15"/>
        <v>4572</v>
      </c>
      <c r="I48" s="16">
        <f t="shared" si="15"/>
        <v>4064</v>
      </c>
      <c r="J48" s="16">
        <f t="shared" si="15"/>
        <v>4064</v>
      </c>
      <c r="K48" s="16">
        <f t="shared" si="15"/>
        <v>3556</v>
      </c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7"/>
    </row>
    <row r="49" spans="1:54" x14ac:dyDescent="0.3">
      <c r="A49" s="35">
        <v>45505</v>
      </c>
      <c r="B49" s="22">
        <f>F49+G48+H47++I46+J45+K44+L43+M42+N41+O40+P39+Q38+R37+S36+T35+U34+V33+W32+X31+Y30+Z29+AA28+AB27+AC26+AD25+AE24+AF23+AG22+AH21+AI20+AJ19+AK18+AL17+AM16+AN15+AO14+AP13+AQ12+AR11+AS10+AT9+AU8+AV7+AW6</f>
        <v>46772.208306347042</v>
      </c>
      <c r="C49" s="19">
        <v>1.3</v>
      </c>
      <c r="D49" s="21">
        <f t="shared" si="6"/>
        <v>60803.870798251155</v>
      </c>
      <c r="F49" s="33">
        <v>10267.208306347042</v>
      </c>
      <c r="G49" s="16">
        <f t="shared" si="15"/>
        <v>5134</v>
      </c>
      <c r="H49" s="16">
        <f t="shared" si="15"/>
        <v>4620</v>
      </c>
      <c r="I49" s="16">
        <f t="shared" si="15"/>
        <v>4107</v>
      </c>
      <c r="J49" s="16">
        <f t="shared" si="15"/>
        <v>4107</v>
      </c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7"/>
    </row>
    <row r="50" spans="1:54" x14ac:dyDescent="0.3">
      <c r="A50" s="35">
        <v>45536</v>
      </c>
      <c r="B50" s="22">
        <f>F50+G49+H48++I47+J46+K45+L44+M43+N42+O41+P40+Q39+R38+S37+T36+U35+V34+W33+X32+Y31+Z30+AA29+AB28+AC27+AD26+AE25+AF24+AG23+AH22+AI21+AJ20+AK19+AL18+AM17+AN16+AO15+AP14+AQ13+AR12+AS11+AT10+AU9+AV8+AW7+AX6</f>
        <v>49311.395846826475</v>
      </c>
      <c r="C50" s="19">
        <v>1.3</v>
      </c>
      <c r="D50" s="21">
        <f t="shared" si="6"/>
        <v>64104.814600874422</v>
      </c>
      <c r="F50" s="33">
        <v>10373.395846826479</v>
      </c>
      <c r="G50" s="16">
        <f t="shared" si="15"/>
        <v>5187</v>
      </c>
      <c r="H50" s="16">
        <f t="shared" si="15"/>
        <v>4668</v>
      </c>
      <c r="I50" s="16">
        <f t="shared" si="15"/>
        <v>4149</v>
      </c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7"/>
    </row>
    <row r="51" spans="1:54" x14ac:dyDescent="0.3">
      <c r="A51" s="35">
        <v>45566</v>
      </c>
      <c r="B51" s="22">
        <f>F51+G50+H49++I48+J47+K46+L45+M44+N43+O42+P41+Q40+R39+S38+T37+U36+V35+W34+X33+Y32+Z31+AA30+AB29+AC28+AD27+AE26+AF25+AG24+AH23+AI22+AJ21+AK20+AL19+AM18+AN17+AO16+AP15+AQ14+AR13+AS12+AT11+AU10+AV9+AW8+AX7+AY6</f>
        <v>51864.302076586762</v>
      </c>
      <c r="C51" s="19">
        <v>1.3</v>
      </c>
      <c r="D51" s="21">
        <f t="shared" si="6"/>
        <v>67423.592699562796</v>
      </c>
      <c r="F51" s="33">
        <v>10474.30207658676</v>
      </c>
      <c r="G51" s="16">
        <f t="shared" si="15"/>
        <v>5237</v>
      </c>
      <c r="H51" s="16">
        <f t="shared" si="15"/>
        <v>4713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7"/>
    </row>
    <row r="52" spans="1:54" x14ac:dyDescent="0.3">
      <c r="A52" s="35">
        <v>45597</v>
      </c>
      <c r="B52" s="22">
        <f>F52+G51+H50++I49+J48+K47+L46+M45+N44+O43+P42+Q41+R40+S39+T38+U37+V36+W35+X34+Y33+Z32+AA31+AB30+AC29+AD28+AE27+AF26+AG25+AH24+AI23+AJ22+AK21+AL20+AM19+AN18+AO17+AP16+AQ15+AR14+AS13+AT12+AU11+AV10+AW9+AX8+AY7+AZ6</f>
        <v>54430.848961706623</v>
      </c>
      <c r="C52" s="19">
        <v>1.3</v>
      </c>
      <c r="D52" s="21">
        <f t="shared" si="6"/>
        <v>70760.103650218618</v>
      </c>
      <c r="F52" s="33">
        <v>10571.848961706619</v>
      </c>
      <c r="G52" s="16">
        <f t="shared" si="15"/>
        <v>5286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7"/>
    </row>
    <row r="53" spans="1:54" x14ac:dyDescent="0.3">
      <c r="A53" s="35">
        <v>45627</v>
      </c>
      <c r="B53" s="22">
        <f>F53+G52+H51++I50+J49+K48+L47+M46+N45+O44+P43+Q42+R41+S40+T39+U38+V37+W36+X35+Y34+Z33+AA32+AB31+AC30+AD29+AE28+AF27+AG26+AH25+AI24+AJ23+AK22+AL21+AM20+AN19+AO18+AP17+AQ16+AR15+AS14+AT13+AU12+AV11+AW10+AX9+AY8+AZ7+BA6</f>
        <v>57013.075519146689</v>
      </c>
      <c r="C53" s="19">
        <v>1.3</v>
      </c>
      <c r="D53" s="21">
        <f t="shared" si="6"/>
        <v>74116.998174890701</v>
      </c>
      <c r="F53" s="34">
        <v>10667.075519146691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18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C99C4-BB8E-450F-AF14-BD8D08D1E365}">
  <dimension ref="B1:Z49"/>
  <sheetViews>
    <sheetView workbookViewId="0">
      <selection activeCell="D1" sqref="D1:D49"/>
    </sheetView>
  </sheetViews>
  <sheetFormatPr defaultRowHeight="15.6" x14ac:dyDescent="0.3"/>
  <cols>
    <col min="3" max="3" width="10.09765625" bestFit="1" customWidth="1"/>
    <col min="4" max="4" width="10.09765625" customWidth="1"/>
    <col min="26" max="26" width="10.8984375" bestFit="1" customWidth="1"/>
  </cols>
  <sheetData>
    <row r="1" spans="2:26" x14ac:dyDescent="0.3">
      <c r="B1" t="s">
        <v>139</v>
      </c>
      <c r="C1" t="s">
        <v>138</v>
      </c>
      <c r="D1" t="s">
        <v>160</v>
      </c>
      <c r="E1" t="s">
        <v>137</v>
      </c>
      <c r="F1" t="s">
        <v>136</v>
      </c>
      <c r="G1" t="s">
        <v>140</v>
      </c>
      <c r="H1" t="s">
        <v>141</v>
      </c>
      <c r="I1" t="s">
        <v>144</v>
      </c>
      <c r="J1" t="s">
        <v>142</v>
      </c>
      <c r="K1" t="s">
        <v>143</v>
      </c>
      <c r="L1" t="s">
        <v>147</v>
      </c>
      <c r="M1" t="s">
        <v>148</v>
      </c>
      <c r="N1" t="s">
        <v>149</v>
      </c>
      <c r="O1" t="s">
        <v>146</v>
      </c>
      <c r="P1" t="s">
        <v>150</v>
      </c>
      <c r="Q1" t="s">
        <v>145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</row>
    <row r="2" spans="2:26" x14ac:dyDescent="0.3">
      <c r="B2" s="54">
        <v>1</v>
      </c>
      <c r="C2" s="53">
        <f t="array" ref="C2:C49">TRANSPOSE('Summary P&amp;L'!C1:AX1)</f>
        <v>44470</v>
      </c>
      <c r="D2" s="56">
        <f t="array" ref="D2:D49">TRANSPOSE('Acquisition Model'!B30:AW30)</f>
        <v>10</v>
      </c>
      <c r="E2">
        <f t="array" ref="E2:E49">TRANSPOSE('Summary P&amp;L'!C5:AX5)</f>
        <v>122.8</v>
      </c>
      <c r="F2">
        <f t="array" ref="F2:F49">TRANSPOSE('Summary P&amp;L'!C6:AX6)</f>
        <v>196.48000000000002</v>
      </c>
      <c r="G2">
        <f t="array" ref="G2:G49">TRANSPOSE('Summary P&amp;L'!C11:AX11)</f>
        <v>597.40540540540542</v>
      </c>
      <c r="H2">
        <f t="array" ref="H2:H49">TRANSPOSE('Summary P&amp;L'!C14:AX14)</f>
        <v>0</v>
      </c>
      <c r="I2">
        <f t="array" ref="I2:I49">TRANSPOSE('Summary P&amp;L'!C19:AX19)</f>
        <v>398.27027027027032</v>
      </c>
      <c r="J2">
        <f t="array" ref="J2:J49">TRANSPOSE('Summary P&amp;L'!C20:AX20)</f>
        <v>0</v>
      </c>
      <c r="K2" s="55">
        <f t="array" ref="K2:K49">TRANSPOSE('Summary P&amp;L'!C24:AX24)</f>
        <v>0.33333333333333326</v>
      </c>
      <c r="L2">
        <f t="array" ref="L2:L49">TRANSPOSE('Summary P&amp;L'!C29:AX29)</f>
        <v>2000</v>
      </c>
      <c r="M2">
        <f t="array" ref="M2:M49">TRANSPOSE('Summary P&amp;L'!C31:AX31)</f>
        <v>2500</v>
      </c>
      <c r="N2">
        <f t="array" ref="N2:N49">TRANSPOSE('Summary P&amp;L'!C33:AX33)</f>
        <v>2500</v>
      </c>
      <c r="O2">
        <f t="array" ref="O2:O49">TRANSPOSE('Summary P&amp;L'!C34:AX34)</f>
        <v>0</v>
      </c>
      <c r="P2">
        <f t="array" ref="P2:P49">TRANSPOSE('Summary P&amp;L'!C38:AX38)</f>
        <v>6584</v>
      </c>
      <c r="Q2">
        <f t="array" ref="Q2:Q49">TRANSPOSE('Summary P&amp;L'!C40:AX40)</f>
        <v>10000</v>
      </c>
      <c r="R2">
        <f t="array" ref="R2:R49">TRANSPOSE('Summary P&amp;L'!C41:AX41)</f>
        <v>116.66666666666667</v>
      </c>
      <c r="S2">
        <f t="array" ref="S2:S49">TRANSPOSE('Summary P&amp;L'!C42:AX42)</f>
        <v>0</v>
      </c>
      <c r="T2">
        <f t="array" ref="T2:T49">TRANSPOSE('Summary P&amp;L'!C45:AX45)</f>
        <v>675</v>
      </c>
      <c r="U2">
        <f t="array" ref="U2:U49">TRANSPOSE('Summary P&amp;L'!C46:AX46)</f>
        <v>1100</v>
      </c>
      <c r="V2">
        <f t="array" ref="V2:V49">TRANSPOSE('Summary P&amp;L'!C47:AX47)</f>
        <v>4000</v>
      </c>
      <c r="W2">
        <f t="array" ref="W2:W49">TRANSPOSE('Summary P&amp;L'!C48:AX48)</f>
        <v>0</v>
      </c>
      <c r="X2">
        <f t="array" ref="X2:X49">TRANSPOSE('Summary P&amp;L'!C49:AX49)</f>
        <v>840</v>
      </c>
      <c r="Y2">
        <f t="array" ref="Y2:Y49">TRANSPOSE('Summary P&amp;L'!C56:AX56)</f>
        <v>0</v>
      </c>
      <c r="Z2">
        <f t="array" ref="Z2:Z49">TRANSPOSE('Summary P&amp;L'!C57:AX57)</f>
        <v>-30116.531531531531</v>
      </c>
    </row>
    <row r="3" spans="2:26" x14ac:dyDescent="0.3">
      <c r="B3" s="54">
        <v>2</v>
      </c>
      <c r="C3" s="53">
        <v>44501</v>
      </c>
      <c r="D3" s="56">
        <v>38</v>
      </c>
      <c r="E3">
        <v>1187</v>
      </c>
      <c r="F3">
        <v>1899.2</v>
      </c>
      <c r="G3">
        <v>5774.5945945945941</v>
      </c>
      <c r="H3">
        <v>0</v>
      </c>
      <c r="I3">
        <v>3849.72972972973</v>
      </c>
      <c r="J3">
        <v>0</v>
      </c>
      <c r="K3" s="55">
        <v>0.3333333333333332</v>
      </c>
      <c r="L3">
        <v>2000</v>
      </c>
      <c r="M3">
        <v>2500</v>
      </c>
      <c r="N3">
        <v>2500</v>
      </c>
      <c r="O3">
        <v>0</v>
      </c>
      <c r="P3">
        <v>15600</v>
      </c>
      <c r="Q3">
        <v>8876</v>
      </c>
      <c r="R3">
        <v>116.66666666666667</v>
      </c>
      <c r="S3">
        <v>0</v>
      </c>
      <c r="T3">
        <v>0</v>
      </c>
      <c r="U3">
        <v>1100</v>
      </c>
      <c r="V3">
        <v>0</v>
      </c>
      <c r="W3">
        <v>1800</v>
      </c>
      <c r="X3">
        <v>560</v>
      </c>
      <c r="Y3">
        <v>0</v>
      </c>
      <c r="Z3">
        <v>-63244.333333333336</v>
      </c>
    </row>
    <row r="4" spans="2:26" x14ac:dyDescent="0.3">
      <c r="B4" s="54">
        <v>3</v>
      </c>
      <c r="C4" s="53">
        <v>44531</v>
      </c>
      <c r="D4" s="56">
        <v>40</v>
      </c>
      <c r="E4">
        <v>1251.2</v>
      </c>
      <c r="F4">
        <v>2001.92</v>
      </c>
      <c r="G4">
        <v>6086.9189189189192</v>
      </c>
      <c r="H4">
        <v>0</v>
      </c>
      <c r="I4">
        <v>4057.9459459459463</v>
      </c>
      <c r="J4">
        <v>0</v>
      </c>
      <c r="K4" s="55">
        <v>0.33333333333333331</v>
      </c>
      <c r="L4">
        <v>2000</v>
      </c>
      <c r="M4">
        <v>2500</v>
      </c>
      <c r="N4">
        <v>2500</v>
      </c>
      <c r="O4">
        <v>0</v>
      </c>
      <c r="P4">
        <v>6584</v>
      </c>
      <c r="Q4">
        <v>0</v>
      </c>
      <c r="R4">
        <v>116.66666666666667</v>
      </c>
      <c r="S4">
        <v>0</v>
      </c>
      <c r="T4">
        <v>0</v>
      </c>
      <c r="U4">
        <v>1100</v>
      </c>
      <c r="V4">
        <v>0</v>
      </c>
      <c r="W4">
        <v>0</v>
      </c>
      <c r="X4">
        <v>560</v>
      </c>
      <c r="Y4">
        <v>0</v>
      </c>
      <c r="Z4">
        <v>-76576.027027027027</v>
      </c>
    </row>
    <row r="5" spans="2:26" x14ac:dyDescent="0.3">
      <c r="B5" s="54">
        <v>4</v>
      </c>
      <c r="C5" s="53">
        <v>44562</v>
      </c>
      <c r="D5" s="56">
        <v>100</v>
      </c>
      <c r="E5">
        <v>1864.2857142857142</v>
      </c>
      <c r="F5">
        <v>2982.8571428571431</v>
      </c>
      <c r="G5">
        <v>9069.4980694980695</v>
      </c>
      <c r="H5">
        <v>0</v>
      </c>
      <c r="I5">
        <v>6046.332046332047</v>
      </c>
      <c r="J5">
        <v>0</v>
      </c>
      <c r="K5" s="55">
        <v>0.33333333333333326</v>
      </c>
      <c r="L5">
        <v>2000</v>
      </c>
      <c r="M5">
        <v>2500</v>
      </c>
      <c r="N5">
        <v>2500</v>
      </c>
      <c r="O5">
        <v>0</v>
      </c>
      <c r="P5">
        <v>6584</v>
      </c>
      <c r="Q5">
        <v>0</v>
      </c>
      <c r="R5">
        <v>116.66666666666667</v>
      </c>
      <c r="S5">
        <v>0</v>
      </c>
      <c r="T5">
        <v>0</v>
      </c>
      <c r="U5">
        <v>1100</v>
      </c>
      <c r="V5">
        <v>0</v>
      </c>
      <c r="W5">
        <v>0</v>
      </c>
      <c r="X5">
        <v>560</v>
      </c>
      <c r="Y5">
        <v>0</v>
      </c>
      <c r="Z5">
        <v>-88913.527670527677</v>
      </c>
    </row>
    <row r="6" spans="2:26" x14ac:dyDescent="0.3">
      <c r="B6" s="54">
        <v>5</v>
      </c>
      <c r="C6" s="53">
        <v>44593</v>
      </c>
      <c r="D6" s="56">
        <v>122</v>
      </c>
      <c r="E6">
        <v>2503.3428571428572</v>
      </c>
      <c r="F6">
        <v>4005.3485714285716</v>
      </c>
      <c r="G6">
        <v>12178.42471042471</v>
      </c>
      <c r="H6">
        <v>0</v>
      </c>
      <c r="I6">
        <v>8118.9498069498077</v>
      </c>
      <c r="J6">
        <v>0</v>
      </c>
      <c r="K6" s="55">
        <v>0.33333333333333326</v>
      </c>
      <c r="L6">
        <v>2000</v>
      </c>
      <c r="M6">
        <v>2500</v>
      </c>
      <c r="N6">
        <v>2500</v>
      </c>
      <c r="O6">
        <v>0</v>
      </c>
      <c r="P6">
        <v>6584</v>
      </c>
      <c r="Q6">
        <v>0</v>
      </c>
      <c r="R6">
        <v>116.66666666666667</v>
      </c>
      <c r="S6">
        <v>0</v>
      </c>
      <c r="T6">
        <v>5905</v>
      </c>
      <c r="U6">
        <v>1100</v>
      </c>
      <c r="V6">
        <v>0</v>
      </c>
      <c r="W6">
        <v>0</v>
      </c>
      <c r="X6">
        <v>560</v>
      </c>
      <c r="Y6">
        <v>0</v>
      </c>
      <c r="Z6">
        <v>-106119.71943371944</v>
      </c>
    </row>
    <row r="7" spans="2:26" x14ac:dyDescent="0.3">
      <c r="B7" s="54">
        <v>6</v>
      </c>
      <c r="C7" s="53">
        <v>44621</v>
      </c>
      <c r="D7" s="56">
        <v>171</v>
      </c>
      <c r="E7">
        <v>3266.3999999999996</v>
      </c>
      <c r="F7">
        <v>5226.24</v>
      </c>
      <c r="G7">
        <v>15890.594594594593</v>
      </c>
      <c r="H7">
        <v>0</v>
      </c>
      <c r="I7">
        <v>10593.72972972973</v>
      </c>
      <c r="J7">
        <v>0</v>
      </c>
      <c r="K7" s="55">
        <v>0.33333333333333326</v>
      </c>
      <c r="L7">
        <v>2000</v>
      </c>
      <c r="M7">
        <v>2500</v>
      </c>
      <c r="N7">
        <v>2500</v>
      </c>
      <c r="O7">
        <v>0</v>
      </c>
      <c r="P7">
        <v>6584</v>
      </c>
      <c r="Q7">
        <v>0</v>
      </c>
      <c r="R7">
        <v>116.66666666666667</v>
      </c>
      <c r="S7">
        <v>0</v>
      </c>
      <c r="T7">
        <v>0</v>
      </c>
      <c r="U7">
        <v>1100</v>
      </c>
      <c r="V7">
        <v>0</v>
      </c>
      <c r="W7">
        <v>0</v>
      </c>
      <c r="X7">
        <v>420</v>
      </c>
      <c r="Y7">
        <v>0</v>
      </c>
      <c r="Z7">
        <v>-116043.52123552124</v>
      </c>
    </row>
    <row r="8" spans="2:26" x14ac:dyDescent="0.3">
      <c r="B8" s="54">
        <v>7</v>
      </c>
      <c r="C8" s="53">
        <v>44652</v>
      </c>
      <c r="D8" s="56">
        <v>200.5</v>
      </c>
      <c r="E8">
        <v>4209.9857142857145</v>
      </c>
      <c r="F8">
        <v>6735.9771428571439</v>
      </c>
      <c r="G8">
        <v>20481.011583011586</v>
      </c>
      <c r="H8">
        <v>0</v>
      </c>
      <c r="I8">
        <v>0</v>
      </c>
      <c r="J8">
        <v>0</v>
      </c>
      <c r="K8" s="55">
        <v>1</v>
      </c>
      <c r="L8">
        <v>2000</v>
      </c>
      <c r="M8">
        <v>2500</v>
      </c>
      <c r="N8">
        <v>2500</v>
      </c>
      <c r="O8">
        <v>0</v>
      </c>
      <c r="P8">
        <v>6584</v>
      </c>
      <c r="Q8">
        <v>0</v>
      </c>
      <c r="R8">
        <v>116.66666666666667</v>
      </c>
      <c r="S8">
        <v>0</v>
      </c>
      <c r="T8">
        <v>0</v>
      </c>
      <c r="U8">
        <v>1100</v>
      </c>
      <c r="V8">
        <v>0</v>
      </c>
      <c r="W8">
        <v>0</v>
      </c>
      <c r="X8">
        <v>0</v>
      </c>
      <c r="Y8">
        <v>0</v>
      </c>
      <c r="Z8">
        <v>-110363.17631917633</v>
      </c>
    </row>
    <row r="9" spans="2:26" x14ac:dyDescent="0.3">
      <c r="B9" s="54">
        <v>8</v>
      </c>
      <c r="C9" s="53">
        <v>44682</v>
      </c>
      <c r="D9" s="56">
        <v>226.75</v>
      </c>
      <c r="E9">
        <v>5002.7357142857145</v>
      </c>
      <c r="F9">
        <v>8004.3771428571436</v>
      </c>
      <c r="G9">
        <v>24337.633204633206</v>
      </c>
      <c r="H9">
        <v>0</v>
      </c>
      <c r="I9">
        <v>0</v>
      </c>
      <c r="J9">
        <v>0</v>
      </c>
      <c r="K9" s="55">
        <v>1</v>
      </c>
      <c r="L9">
        <v>2000</v>
      </c>
      <c r="M9">
        <v>2500</v>
      </c>
      <c r="N9">
        <v>2500</v>
      </c>
      <c r="O9">
        <v>0</v>
      </c>
      <c r="P9">
        <v>6584</v>
      </c>
      <c r="Q9">
        <v>0</v>
      </c>
      <c r="R9">
        <v>116.66666666666667</v>
      </c>
      <c r="S9">
        <v>0</v>
      </c>
      <c r="T9">
        <v>0</v>
      </c>
      <c r="U9">
        <v>1100</v>
      </c>
      <c r="V9">
        <v>0</v>
      </c>
      <c r="W9">
        <v>0</v>
      </c>
      <c r="X9">
        <v>0</v>
      </c>
      <c r="Y9">
        <v>0</v>
      </c>
      <c r="Z9">
        <v>-100826.20978120979</v>
      </c>
    </row>
    <row r="10" spans="2:26" x14ac:dyDescent="0.3">
      <c r="B10" s="54">
        <v>9</v>
      </c>
      <c r="C10" s="53">
        <v>44713</v>
      </c>
      <c r="D10" s="56">
        <v>253.625</v>
      </c>
      <c r="E10">
        <v>5808.3607142857145</v>
      </c>
      <c r="F10">
        <v>9293.3771428571436</v>
      </c>
      <c r="G10">
        <v>28256.889961389963</v>
      </c>
      <c r="H10">
        <v>0</v>
      </c>
      <c r="I10">
        <v>0</v>
      </c>
      <c r="J10">
        <v>0</v>
      </c>
      <c r="K10" s="55">
        <v>1</v>
      </c>
      <c r="L10">
        <v>2000</v>
      </c>
      <c r="M10">
        <v>2500</v>
      </c>
      <c r="N10">
        <v>2500</v>
      </c>
      <c r="O10">
        <v>0</v>
      </c>
      <c r="P10">
        <v>6584</v>
      </c>
      <c r="Q10">
        <v>0</v>
      </c>
      <c r="R10">
        <v>116.66666666666667</v>
      </c>
      <c r="S10">
        <v>0</v>
      </c>
      <c r="T10">
        <v>0</v>
      </c>
      <c r="U10">
        <v>1100</v>
      </c>
      <c r="V10">
        <v>0</v>
      </c>
      <c r="W10">
        <v>0</v>
      </c>
      <c r="X10">
        <v>0</v>
      </c>
      <c r="Y10">
        <v>0</v>
      </c>
      <c r="Z10">
        <v>-87369.986486486494</v>
      </c>
    </row>
    <row r="11" spans="2:26" x14ac:dyDescent="0.3">
      <c r="B11" s="54">
        <v>10</v>
      </c>
      <c r="C11" s="53">
        <v>44743</v>
      </c>
      <c r="D11" s="56">
        <v>272.1875</v>
      </c>
      <c r="E11">
        <v>6597.0482142857145</v>
      </c>
      <c r="F11">
        <v>10555.277142857143</v>
      </c>
      <c r="G11">
        <v>32093.74806949807</v>
      </c>
      <c r="H11">
        <v>0</v>
      </c>
      <c r="I11">
        <v>0</v>
      </c>
      <c r="J11">
        <v>0</v>
      </c>
      <c r="K11" s="55">
        <v>1</v>
      </c>
      <c r="L11">
        <v>2000</v>
      </c>
      <c r="M11">
        <v>2500</v>
      </c>
      <c r="N11">
        <v>2500</v>
      </c>
      <c r="O11">
        <v>0</v>
      </c>
      <c r="P11">
        <v>6584</v>
      </c>
      <c r="Q11">
        <v>0</v>
      </c>
      <c r="R11">
        <v>116.66666666666667</v>
      </c>
      <c r="S11">
        <v>0</v>
      </c>
      <c r="T11">
        <v>0</v>
      </c>
      <c r="U11">
        <v>1100</v>
      </c>
      <c r="V11">
        <v>0</v>
      </c>
      <c r="W11">
        <v>0</v>
      </c>
      <c r="X11">
        <v>0</v>
      </c>
      <c r="Y11">
        <v>0</v>
      </c>
      <c r="Z11">
        <v>-70076.905083655089</v>
      </c>
    </row>
    <row r="12" spans="2:26" x14ac:dyDescent="0.3">
      <c r="B12" s="54">
        <v>11</v>
      </c>
      <c r="C12" s="53">
        <v>44774</v>
      </c>
      <c r="D12" s="56">
        <v>293.90625</v>
      </c>
      <c r="E12">
        <v>7405.2044642857145</v>
      </c>
      <c r="F12">
        <v>11848.327142857144</v>
      </c>
      <c r="G12">
        <v>36025.319015444016</v>
      </c>
      <c r="H12">
        <v>0</v>
      </c>
      <c r="I12">
        <v>0</v>
      </c>
      <c r="J12">
        <v>0</v>
      </c>
      <c r="K12" s="55">
        <v>1</v>
      </c>
      <c r="L12">
        <v>2000</v>
      </c>
      <c r="M12">
        <v>2500</v>
      </c>
      <c r="N12">
        <v>2500</v>
      </c>
      <c r="O12">
        <v>0</v>
      </c>
      <c r="P12">
        <v>6584</v>
      </c>
      <c r="Q12">
        <v>0</v>
      </c>
      <c r="R12">
        <v>116.66666666666667</v>
      </c>
      <c r="S12">
        <v>0</v>
      </c>
      <c r="T12">
        <v>0</v>
      </c>
      <c r="U12">
        <v>1100</v>
      </c>
      <c r="V12">
        <v>0</v>
      </c>
      <c r="W12">
        <v>0</v>
      </c>
      <c r="X12">
        <v>0</v>
      </c>
      <c r="Y12">
        <v>0</v>
      </c>
      <c r="Z12">
        <v>-48852.252734877737</v>
      </c>
    </row>
    <row r="13" spans="2:26" x14ac:dyDescent="0.3">
      <c r="B13" s="54">
        <v>12</v>
      </c>
      <c r="C13" s="53">
        <v>44805</v>
      </c>
      <c r="D13" s="56">
        <v>300.046875</v>
      </c>
      <c r="E13">
        <v>8173.6263392857145</v>
      </c>
      <c r="F13">
        <v>13077.802142857145</v>
      </c>
      <c r="G13">
        <v>39763.587596525096</v>
      </c>
      <c r="H13">
        <v>0</v>
      </c>
      <c r="I13">
        <v>0</v>
      </c>
      <c r="J13">
        <v>0</v>
      </c>
      <c r="K13" s="55">
        <v>1</v>
      </c>
      <c r="L13">
        <v>2000</v>
      </c>
      <c r="M13">
        <v>2500</v>
      </c>
      <c r="N13">
        <v>2500</v>
      </c>
      <c r="O13">
        <v>0</v>
      </c>
      <c r="P13">
        <v>6584</v>
      </c>
      <c r="Q13">
        <v>0</v>
      </c>
      <c r="R13">
        <v>116.66666666666667</v>
      </c>
      <c r="S13">
        <v>0</v>
      </c>
      <c r="T13">
        <v>0</v>
      </c>
      <c r="U13">
        <v>1100</v>
      </c>
      <c r="V13">
        <v>0</v>
      </c>
      <c r="W13">
        <v>0</v>
      </c>
      <c r="X13">
        <v>0</v>
      </c>
      <c r="Y13">
        <v>0</v>
      </c>
      <c r="Z13">
        <v>-23889.331805019308</v>
      </c>
    </row>
    <row r="14" spans="2:26" x14ac:dyDescent="0.3">
      <c r="B14" s="54">
        <v>13</v>
      </c>
      <c r="C14" s="53">
        <v>44562</v>
      </c>
      <c r="D14" s="56">
        <v>314.9765625</v>
      </c>
      <c r="E14">
        <v>8161.953125</v>
      </c>
      <c r="F14">
        <v>10610.5390625</v>
      </c>
      <c r="G14">
        <v>795790.4296875</v>
      </c>
      <c r="H14">
        <v>79579.04296875</v>
      </c>
      <c r="I14">
        <v>636632.34375</v>
      </c>
      <c r="J14">
        <v>21884.23681640625</v>
      </c>
      <c r="K14" s="55">
        <v>0.24772727272727274</v>
      </c>
      <c r="L14">
        <v>3000</v>
      </c>
      <c r="M14">
        <v>625</v>
      </c>
      <c r="N14">
        <v>1666.6666666666667</v>
      </c>
      <c r="O14">
        <v>1322.9166666666667</v>
      </c>
      <c r="P14">
        <v>25000</v>
      </c>
      <c r="Q14">
        <v>0</v>
      </c>
      <c r="R14">
        <v>20000</v>
      </c>
      <c r="S14">
        <v>43768.4736328125</v>
      </c>
      <c r="T14">
        <v>548</v>
      </c>
      <c r="U14">
        <v>0</v>
      </c>
      <c r="V14">
        <v>0</v>
      </c>
      <c r="W14">
        <v>0</v>
      </c>
      <c r="X14">
        <v>0</v>
      </c>
      <c r="Y14">
        <v>0</v>
      </c>
      <c r="Z14">
        <v>92580.503318678617</v>
      </c>
    </row>
    <row r="15" spans="2:26" x14ac:dyDescent="0.3">
      <c r="B15" s="54">
        <v>14</v>
      </c>
      <c r="C15" s="53">
        <v>44593</v>
      </c>
      <c r="D15" s="56">
        <v>324.51171875</v>
      </c>
      <c r="E15">
        <v>8222.0234375</v>
      </c>
      <c r="F15">
        <v>10688.63046875</v>
      </c>
      <c r="G15">
        <v>801647.28515625</v>
      </c>
      <c r="H15">
        <v>80164.728515625</v>
      </c>
      <c r="I15">
        <v>641317.828125</v>
      </c>
      <c r="J15">
        <v>22045.300341796876</v>
      </c>
      <c r="K15" s="55">
        <v>0.24772727272727277</v>
      </c>
      <c r="L15">
        <v>3000</v>
      </c>
      <c r="M15">
        <v>625</v>
      </c>
      <c r="N15">
        <v>1666.6666666666667</v>
      </c>
      <c r="O15">
        <v>1322.9166666666667</v>
      </c>
      <c r="P15">
        <v>25000</v>
      </c>
      <c r="Q15">
        <v>0</v>
      </c>
      <c r="R15">
        <v>20000</v>
      </c>
      <c r="S15">
        <v>44090.600683593751</v>
      </c>
      <c r="T15">
        <v>548</v>
      </c>
      <c r="U15">
        <v>0</v>
      </c>
      <c r="V15">
        <v>0</v>
      </c>
      <c r="W15">
        <v>0</v>
      </c>
      <c r="X15">
        <v>0</v>
      </c>
      <c r="Y15">
        <v>0</v>
      </c>
      <c r="Z15">
        <v>210324.20450682973</v>
      </c>
    </row>
    <row r="16" spans="2:26" x14ac:dyDescent="0.3">
      <c r="B16" s="54">
        <v>15</v>
      </c>
      <c r="C16" s="53">
        <v>44621</v>
      </c>
      <c r="D16" s="56">
        <v>336.744140625</v>
      </c>
      <c r="E16">
        <v>8479.48828125</v>
      </c>
      <c r="F16">
        <v>11023.334765625001</v>
      </c>
      <c r="G16">
        <v>826750.107421875</v>
      </c>
      <c r="H16">
        <v>82675.0107421875</v>
      </c>
      <c r="I16">
        <v>661400.0859375</v>
      </c>
      <c r="J16">
        <v>22735.627954101565</v>
      </c>
      <c r="K16" s="55">
        <v>0.24772727272727274</v>
      </c>
      <c r="L16">
        <v>3000</v>
      </c>
      <c r="M16">
        <v>625</v>
      </c>
      <c r="N16">
        <v>1666.6666666666667</v>
      </c>
      <c r="O16">
        <v>1322.9166666666667</v>
      </c>
      <c r="P16">
        <v>25000</v>
      </c>
      <c r="Q16">
        <v>0</v>
      </c>
      <c r="R16">
        <v>20000</v>
      </c>
      <c r="S16">
        <v>45471.255908203129</v>
      </c>
      <c r="T16">
        <v>548</v>
      </c>
      <c r="U16">
        <v>0</v>
      </c>
      <c r="V16">
        <v>0</v>
      </c>
      <c r="W16">
        <v>0</v>
      </c>
      <c r="X16">
        <v>0</v>
      </c>
      <c r="Y16">
        <v>0</v>
      </c>
      <c r="Z16">
        <v>333527.76953775424</v>
      </c>
    </row>
    <row r="17" spans="2:26" x14ac:dyDescent="0.3">
      <c r="B17" s="54">
        <v>16</v>
      </c>
      <c r="C17" s="53">
        <v>44652</v>
      </c>
      <c r="D17" s="56">
        <v>346.6279296875</v>
      </c>
      <c r="E17">
        <v>8669.255859375</v>
      </c>
      <c r="F17">
        <v>11270.0326171875</v>
      </c>
      <c r="G17">
        <v>845252.4462890625</v>
      </c>
      <c r="H17">
        <v>84525.24462890625</v>
      </c>
      <c r="I17">
        <v>676201.95703125</v>
      </c>
      <c r="J17">
        <v>23244.442272949222</v>
      </c>
      <c r="K17" s="55">
        <v>0.24772727272727268</v>
      </c>
      <c r="L17">
        <v>3000</v>
      </c>
      <c r="M17">
        <v>625</v>
      </c>
      <c r="N17">
        <v>1666.6666666666667</v>
      </c>
      <c r="O17">
        <v>1322.9166666666667</v>
      </c>
      <c r="P17">
        <v>25000</v>
      </c>
      <c r="Q17">
        <v>0</v>
      </c>
      <c r="R17">
        <v>20000</v>
      </c>
      <c r="S17">
        <v>46488.884545898443</v>
      </c>
      <c r="T17">
        <v>548</v>
      </c>
      <c r="U17">
        <v>0</v>
      </c>
      <c r="V17">
        <v>0</v>
      </c>
      <c r="W17">
        <v>0</v>
      </c>
      <c r="X17">
        <v>0</v>
      </c>
      <c r="Y17">
        <v>5000000</v>
      </c>
      <c r="Z17">
        <v>5460755.5932722921</v>
      </c>
    </row>
    <row r="18" spans="2:26" x14ac:dyDescent="0.3">
      <c r="B18" s="54">
        <v>17</v>
      </c>
      <c r="C18" s="53">
        <v>44682</v>
      </c>
      <c r="D18" s="56">
        <v>357.68603515625</v>
      </c>
      <c r="E18">
        <v>8797.3720703125</v>
      </c>
      <c r="F18">
        <v>11436.583691406251</v>
      </c>
      <c r="G18">
        <v>857743.77685546887</v>
      </c>
      <c r="H18">
        <v>85774.37768554689</v>
      </c>
      <c r="I18">
        <v>686195.02148437512</v>
      </c>
      <c r="J18">
        <v>23587.953863525396</v>
      </c>
      <c r="K18" s="55">
        <v>0.24772727272727268</v>
      </c>
      <c r="L18">
        <v>3000</v>
      </c>
      <c r="M18">
        <v>625</v>
      </c>
      <c r="N18">
        <v>1666.6666666666667</v>
      </c>
      <c r="O18">
        <v>1322.9166666666667</v>
      </c>
      <c r="P18">
        <v>25000</v>
      </c>
      <c r="Q18">
        <v>0</v>
      </c>
      <c r="R18">
        <v>20000</v>
      </c>
      <c r="S18">
        <v>47175.907727050791</v>
      </c>
      <c r="T18">
        <v>548</v>
      </c>
      <c r="U18">
        <v>0</v>
      </c>
      <c r="V18">
        <v>0</v>
      </c>
      <c r="W18">
        <v>0</v>
      </c>
      <c r="X18">
        <v>0</v>
      </c>
      <c r="Y18">
        <v>0</v>
      </c>
      <c r="Z18">
        <v>5590700.2814050233</v>
      </c>
    </row>
    <row r="19" spans="2:26" x14ac:dyDescent="0.3">
      <c r="B19" s="54">
        <v>18</v>
      </c>
      <c r="C19" s="53">
        <v>44713</v>
      </c>
      <c r="D19" s="56">
        <v>367.156982421875</v>
      </c>
      <c r="E19">
        <v>8895.31396484375</v>
      </c>
      <c r="F19">
        <v>11563.908154296876</v>
      </c>
      <c r="G19">
        <v>867293.11157226574</v>
      </c>
      <c r="H19">
        <v>86729.311157226577</v>
      </c>
      <c r="I19">
        <v>693834.48925781262</v>
      </c>
      <c r="J19">
        <v>23850.56056823731</v>
      </c>
      <c r="K19" s="55">
        <v>0.24772727272727268</v>
      </c>
      <c r="L19">
        <v>3000</v>
      </c>
      <c r="M19">
        <v>625</v>
      </c>
      <c r="N19">
        <v>1666.6666666666667</v>
      </c>
      <c r="O19">
        <v>1322.9166666666667</v>
      </c>
      <c r="P19">
        <v>25000</v>
      </c>
      <c r="Q19">
        <v>0</v>
      </c>
      <c r="R19">
        <v>20000</v>
      </c>
      <c r="S19">
        <v>47701.12113647462</v>
      </c>
      <c r="T19">
        <v>548</v>
      </c>
      <c r="U19">
        <v>0</v>
      </c>
      <c r="V19">
        <v>0</v>
      </c>
      <c r="W19">
        <v>0</v>
      </c>
      <c r="X19">
        <v>0</v>
      </c>
      <c r="Y19">
        <v>0</v>
      </c>
      <c r="Z19">
        <v>5722721.9498386579</v>
      </c>
    </row>
    <row r="20" spans="2:26" x14ac:dyDescent="0.3">
      <c r="B20" s="54">
        <v>19</v>
      </c>
      <c r="C20" s="53">
        <v>44743</v>
      </c>
      <c r="D20" s="56">
        <v>377.4215087890625</v>
      </c>
      <c r="E20">
        <v>8888.843017578125</v>
      </c>
      <c r="F20">
        <v>11555.495922851564</v>
      </c>
      <c r="G20">
        <v>866662.1942138673</v>
      </c>
      <c r="H20">
        <v>86666.219421386733</v>
      </c>
      <c r="I20">
        <v>693329.75537109387</v>
      </c>
      <c r="J20">
        <v>23833.210340881353</v>
      </c>
      <c r="K20" s="55">
        <v>0.24772727272727268</v>
      </c>
      <c r="L20">
        <v>3000</v>
      </c>
      <c r="M20">
        <v>625</v>
      </c>
      <c r="N20">
        <v>1666.6666666666667</v>
      </c>
      <c r="O20">
        <v>1322.9166666666667</v>
      </c>
      <c r="P20">
        <v>25000</v>
      </c>
      <c r="Q20">
        <v>0</v>
      </c>
      <c r="R20">
        <v>20000</v>
      </c>
      <c r="S20">
        <v>47666.420681762705</v>
      </c>
      <c r="T20">
        <v>548</v>
      </c>
      <c r="U20">
        <v>0</v>
      </c>
      <c r="V20">
        <v>0</v>
      </c>
      <c r="W20">
        <v>0</v>
      </c>
      <c r="X20">
        <v>0</v>
      </c>
      <c r="Y20">
        <v>0</v>
      </c>
      <c r="Z20">
        <v>5854606.3937468408</v>
      </c>
    </row>
    <row r="21" spans="2:26" x14ac:dyDescent="0.3">
      <c r="B21" s="54">
        <v>20</v>
      </c>
      <c r="C21" s="53">
        <v>44774</v>
      </c>
      <c r="D21" s="56">
        <v>386.28924560546875</v>
      </c>
      <c r="E21">
        <v>8873.5784912109375</v>
      </c>
      <c r="F21">
        <v>11535.652038574219</v>
      </c>
      <c r="G21">
        <v>865173.90289306641</v>
      </c>
      <c r="H21">
        <v>86517.390289306641</v>
      </c>
      <c r="I21">
        <v>692139.12231445313</v>
      </c>
      <c r="J21">
        <v>23792.282329559326</v>
      </c>
      <c r="K21" s="55">
        <v>0.24772727272727274</v>
      </c>
      <c r="L21">
        <v>3000</v>
      </c>
      <c r="M21">
        <v>625</v>
      </c>
      <c r="N21">
        <v>1666.6666666666667</v>
      </c>
      <c r="O21">
        <v>1322.9166666666667</v>
      </c>
      <c r="P21">
        <v>25000</v>
      </c>
      <c r="Q21">
        <v>0</v>
      </c>
      <c r="R21">
        <v>20000</v>
      </c>
      <c r="S21">
        <v>47584.564659118652</v>
      </c>
      <c r="T21">
        <v>548</v>
      </c>
      <c r="U21">
        <v>0</v>
      </c>
      <c r="V21">
        <v>0</v>
      </c>
      <c r="W21">
        <v>0</v>
      </c>
      <c r="X21">
        <v>0</v>
      </c>
      <c r="Y21">
        <v>0</v>
      </c>
      <c r="Z21">
        <v>5986167.1342927497</v>
      </c>
    </row>
    <row r="22" spans="2:26" x14ac:dyDescent="0.3">
      <c r="B22" s="54">
        <v>21</v>
      </c>
      <c r="C22" s="53">
        <v>44805</v>
      </c>
      <c r="D22" s="56">
        <v>395.85537719726563</v>
      </c>
      <c r="E22">
        <v>8841.7107543945313</v>
      </c>
      <c r="F22">
        <v>11494.223980712892</v>
      </c>
      <c r="G22">
        <v>862066.79855346691</v>
      </c>
      <c r="H22">
        <v>86206.679855346694</v>
      </c>
      <c r="I22">
        <v>689653.43884277355</v>
      </c>
      <c r="J22">
        <v>23706.836960220342</v>
      </c>
      <c r="K22" s="55">
        <v>0.24772727272727268</v>
      </c>
      <c r="L22">
        <v>3000</v>
      </c>
      <c r="M22">
        <v>625</v>
      </c>
      <c r="N22">
        <v>1666.6666666666667</v>
      </c>
      <c r="O22">
        <v>1322.9166666666667</v>
      </c>
      <c r="P22">
        <v>25000</v>
      </c>
      <c r="Q22">
        <v>0</v>
      </c>
      <c r="R22">
        <v>20000</v>
      </c>
      <c r="S22">
        <v>47413.673920440684</v>
      </c>
      <c r="T22">
        <v>548</v>
      </c>
      <c r="U22">
        <v>0</v>
      </c>
      <c r="V22">
        <v>0</v>
      </c>
      <c r="W22">
        <v>0</v>
      </c>
      <c r="X22">
        <v>0</v>
      </c>
      <c r="Y22">
        <v>0</v>
      </c>
      <c r="Z22">
        <v>6117052.0796447955</v>
      </c>
    </row>
    <row r="23" spans="2:26" x14ac:dyDescent="0.3">
      <c r="B23" s="54">
        <v>22</v>
      </c>
      <c r="C23" s="53">
        <v>44835</v>
      </c>
      <c r="D23" s="56">
        <v>404.07231140136719</v>
      </c>
      <c r="E23">
        <v>8798.1446228027344</v>
      </c>
      <c r="F23">
        <v>11437.588009643556</v>
      </c>
      <c r="G23">
        <v>857819.10072326672</v>
      </c>
      <c r="H23">
        <v>85781.910072326675</v>
      </c>
      <c r="I23">
        <v>686255.2805786134</v>
      </c>
      <c r="J23">
        <v>23590.025269889837</v>
      </c>
      <c r="K23" s="55">
        <v>0.24772727272727268</v>
      </c>
      <c r="L23">
        <v>3000</v>
      </c>
      <c r="M23">
        <v>625</v>
      </c>
      <c r="N23">
        <v>1666.6666666666667</v>
      </c>
      <c r="O23">
        <v>1322.9166666666667</v>
      </c>
      <c r="P23">
        <v>25000</v>
      </c>
      <c r="Q23">
        <v>0</v>
      </c>
      <c r="R23">
        <v>20000</v>
      </c>
      <c r="S23">
        <v>47180.050539779673</v>
      </c>
      <c r="T23">
        <v>548</v>
      </c>
      <c r="U23">
        <v>0</v>
      </c>
      <c r="V23">
        <v>0</v>
      </c>
      <c r="W23">
        <v>0</v>
      </c>
      <c r="X23">
        <v>0</v>
      </c>
      <c r="Y23">
        <v>0</v>
      </c>
      <c r="Z23">
        <v>6247013.1507187728</v>
      </c>
    </row>
    <row r="24" spans="2:26" x14ac:dyDescent="0.3">
      <c r="B24" s="54">
        <v>23</v>
      </c>
      <c r="C24" s="53">
        <v>44866</v>
      </c>
      <c r="D24" s="56">
        <v>412.96384429931641</v>
      </c>
      <c r="E24">
        <v>8741.9276885986328</v>
      </c>
      <c r="F24">
        <v>11364.505995178222</v>
      </c>
      <c r="G24">
        <v>852337.9496383667</v>
      </c>
      <c r="H24">
        <v>85233.79496383667</v>
      </c>
      <c r="I24">
        <v>681870.35971069336</v>
      </c>
      <c r="J24">
        <v>23439.293615055085</v>
      </c>
      <c r="K24" s="55">
        <v>0.24772727272727277</v>
      </c>
      <c r="L24">
        <v>3000</v>
      </c>
      <c r="M24">
        <v>625</v>
      </c>
      <c r="N24">
        <v>1666.6666666666667</v>
      </c>
      <c r="O24">
        <v>1322.9166666666667</v>
      </c>
      <c r="P24">
        <v>25000</v>
      </c>
      <c r="Q24">
        <v>0</v>
      </c>
      <c r="R24">
        <v>20000</v>
      </c>
      <c r="S24">
        <v>46878.58723011017</v>
      </c>
      <c r="T24">
        <v>548</v>
      </c>
      <c r="U24">
        <v>0</v>
      </c>
      <c r="V24">
        <v>0</v>
      </c>
      <c r="W24">
        <v>0</v>
      </c>
      <c r="X24">
        <v>0</v>
      </c>
      <c r="Y24">
        <v>0</v>
      </c>
      <c r="Z24">
        <v>6375782.071431784</v>
      </c>
    </row>
    <row r="25" spans="2:26" x14ac:dyDescent="0.3">
      <c r="B25" s="54">
        <v>24</v>
      </c>
      <c r="C25" s="53">
        <v>44896</v>
      </c>
      <c r="D25" s="56">
        <v>420.5180778503418</v>
      </c>
      <c r="E25">
        <v>8682.0361557006836</v>
      </c>
      <c r="F25">
        <v>11286.647002410889</v>
      </c>
      <c r="G25">
        <v>846498.52518081665</v>
      </c>
      <c r="H25">
        <v>84649.852518081665</v>
      </c>
      <c r="I25">
        <v>677198.82014465332</v>
      </c>
      <c r="J25">
        <v>23278.70944247246</v>
      </c>
      <c r="K25" s="55">
        <v>0.24772727272727274</v>
      </c>
      <c r="L25">
        <v>3000</v>
      </c>
      <c r="M25">
        <v>625</v>
      </c>
      <c r="N25">
        <v>1666.6666666666667</v>
      </c>
      <c r="O25">
        <v>1322.9166666666667</v>
      </c>
      <c r="P25">
        <v>25000</v>
      </c>
      <c r="Q25">
        <v>0</v>
      </c>
      <c r="R25">
        <v>20000</v>
      </c>
      <c r="S25">
        <v>46557.41888494492</v>
      </c>
      <c r="T25">
        <v>548</v>
      </c>
      <c r="U25">
        <v>0</v>
      </c>
      <c r="V25">
        <v>0</v>
      </c>
      <c r="W25">
        <v>0</v>
      </c>
      <c r="X25">
        <v>0</v>
      </c>
      <c r="Y25">
        <v>0</v>
      </c>
      <c r="Z25">
        <v>6503280.9173252778</v>
      </c>
    </row>
    <row r="26" spans="2:26" x14ac:dyDescent="0.3">
      <c r="B26" s="54">
        <v>25</v>
      </c>
      <c r="C26" s="53">
        <v>44927</v>
      </c>
      <c r="D26" s="56">
        <v>473.7409610748291</v>
      </c>
      <c r="E26">
        <v>10743.481922149658</v>
      </c>
      <c r="F26">
        <v>13966.526498794556</v>
      </c>
      <c r="G26">
        <v>1047489.4874095917</v>
      </c>
      <c r="H26">
        <v>104748.94874095917</v>
      </c>
      <c r="I26">
        <v>837991.58992767334</v>
      </c>
      <c r="J26">
        <v>28805.960903763771</v>
      </c>
      <c r="K26" s="55">
        <v>0.24772727272727274</v>
      </c>
      <c r="L26">
        <v>4000</v>
      </c>
      <c r="M26">
        <v>625</v>
      </c>
      <c r="N26">
        <v>2500</v>
      </c>
      <c r="O26">
        <v>1781.25</v>
      </c>
      <c r="P26">
        <v>75000</v>
      </c>
      <c r="Q26">
        <v>0</v>
      </c>
      <c r="R26">
        <v>20000</v>
      </c>
      <c r="S26">
        <v>57611.921807527542</v>
      </c>
      <c r="T26">
        <v>548</v>
      </c>
      <c r="U26">
        <v>0</v>
      </c>
      <c r="V26">
        <v>0</v>
      </c>
      <c r="W26">
        <v>0</v>
      </c>
      <c r="X26">
        <v>0</v>
      </c>
      <c r="Y26">
        <v>0</v>
      </c>
      <c r="Z26">
        <v>6622203.630836864</v>
      </c>
    </row>
    <row r="27" spans="2:26" x14ac:dyDescent="0.3">
      <c r="B27" s="54">
        <v>26</v>
      </c>
      <c r="C27" s="53">
        <v>44958</v>
      </c>
      <c r="D27" s="56">
        <v>501.12951946258545</v>
      </c>
      <c r="E27">
        <v>11894.259038925171</v>
      </c>
      <c r="F27">
        <v>15462.536750602723</v>
      </c>
      <c r="G27">
        <v>1159690.2562952042</v>
      </c>
      <c r="H27">
        <v>115969.02562952042</v>
      </c>
      <c r="I27">
        <v>927752.20503616333</v>
      </c>
      <c r="J27">
        <v>31891.482048118116</v>
      </c>
      <c r="K27" s="55">
        <v>0.24772727272727271</v>
      </c>
      <c r="L27">
        <v>4000</v>
      </c>
      <c r="M27">
        <v>625</v>
      </c>
      <c r="N27">
        <v>2500</v>
      </c>
      <c r="O27">
        <v>1781.25</v>
      </c>
      <c r="P27">
        <v>75000</v>
      </c>
      <c r="Q27">
        <v>0</v>
      </c>
      <c r="R27">
        <v>20000</v>
      </c>
      <c r="S27">
        <v>63782.964096236232</v>
      </c>
      <c r="T27">
        <v>548</v>
      </c>
      <c r="U27">
        <v>0</v>
      </c>
      <c r="V27">
        <v>0</v>
      </c>
      <c r="W27">
        <v>0</v>
      </c>
      <c r="X27">
        <v>0</v>
      </c>
      <c r="Y27">
        <v>0</v>
      </c>
      <c r="Z27">
        <v>6765530.0115810707</v>
      </c>
    </row>
    <row r="28" spans="2:26" x14ac:dyDescent="0.3">
      <c r="B28" s="54">
        <v>27</v>
      </c>
      <c r="C28" s="53">
        <v>44986</v>
      </c>
      <c r="D28" s="56">
        <v>540.43524026870728</v>
      </c>
      <c r="E28">
        <v>12991.870480537415</v>
      </c>
      <c r="F28">
        <v>16889.431624698638</v>
      </c>
      <c r="G28">
        <v>1266707.3718523979</v>
      </c>
      <c r="H28">
        <v>126670.73718523979</v>
      </c>
      <c r="I28">
        <v>1013365.8974819183</v>
      </c>
      <c r="J28">
        <v>34834.452725940944</v>
      </c>
      <c r="K28" s="55">
        <v>0.24772727272727271</v>
      </c>
      <c r="L28">
        <v>4000</v>
      </c>
      <c r="M28">
        <v>625</v>
      </c>
      <c r="N28">
        <v>2500</v>
      </c>
      <c r="O28">
        <v>1781.25</v>
      </c>
      <c r="P28">
        <v>75000</v>
      </c>
      <c r="Q28">
        <v>0</v>
      </c>
      <c r="R28">
        <v>20000</v>
      </c>
      <c r="S28">
        <v>69668.905451881888</v>
      </c>
      <c r="T28">
        <v>548</v>
      </c>
      <c r="U28">
        <v>0</v>
      </c>
      <c r="V28">
        <v>0</v>
      </c>
      <c r="W28">
        <v>0</v>
      </c>
      <c r="X28">
        <v>0</v>
      </c>
      <c r="Y28">
        <v>0</v>
      </c>
      <c r="Z28">
        <v>6932132.6149589671</v>
      </c>
    </row>
    <row r="29" spans="2:26" x14ac:dyDescent="0.3">
      <c r="B29" s="54">
        <v>28</v>
      </c>
      <c r="C29" s="53">
        <v>45017</v>
      </c>
      <c r="D29" s="56">
        <v>571.78237986564636</v>
      </c>
      <c r="E29">
        <v>14007.564759731293</v>
      </c>
      <c r="F29">
        <v>18209.834187650682</v>
      </c>
      <c r="G29">
        <v>1365737.564073801</v>
      </c>
      <c r="H29">
        <v>136573.7564073801</v>
      </c>
      <c r="I29">
        <v>1092590.0512590408</v>
      </c>
      <c r="J29">
        <v>37557.783012029533</v>
      </c>
      <c r="K29" s="55">
        <v>0.24772727272727277</v>
      </c>
      <c r="L29">
        <v>4000</v>
      </c>
      <c r="M29">
        <v>625</v>
      </c>
      <c r="N29">
        <v>2500</v>
      </c>
      <c r="O29">
        <v>1781.25</v>
      </c>
      <c r="P29">
        <v>75000</v>
      </c>
      <c r="Q29">
        <v>0</v>
      </c>
      <c r="R29">
        <v>20000</v>
      </c>
      <c r="S29">
        <v>75115.566024059066</v>
      </c>
      <c r="T29">
        <v>548</v>
      </c>
      <c r="U29">
        <v>0</v>
      </c>
      <c r="V29">
        <v>0</v>
      </c>
      <c r="W29">
        <v>0</v>
      </c>
      <c r="X29">
        <v>0</v>
      </c>
      <c r="Y29">
        <v>0</v>
      </c>
      <c r="Z29">
        <v>7120274.2851450192</v>
      </c>
    </row>
    <row r="30" spans="2:26" x14ac:dyDescent="0.3">
      <c r="B30" s="54">
        <v>29</v>
      </c>
      <c r="C30" s="53">
        <v>45047</v>
      </c>
      <c r="D30" s="56">
        <v>605.10881006717682</v>
      </c>
      <c r="E30">
        <v>15045.217620134354</v>
      </c>
      <c r="F30">
        <v>19558.78290617466</v>
      </c>
      <c r="G30">
        <v>1466908.7179630995</v>
      </c>
      <c r="H30">
        <v>146690.87179630995</v>
      </c>
      <c r="I30">
        <v>1173526.9743704796</v>
      </c>
      <c r="J30">
        <v>40339.989743985236</v>
      </c>
      <c r="K30" s="55">
        <v>0.24772727272727274</v>
      </c>
      <c r="L30">
        <v>4000</v>
      </c>
      <c r="M30">
        <v>625</v>
      </c>
      <c r="N30">
        <v>2500</v>
      </c>
      <c r="O30">
        <v>1781.25</v>
      </c>
      <c r="P30">
        <v>75000</v>
      </c>
      <c r="Q30">
        <v>0</v>
      </c>
      <c r="R30">
        <v>20000</v>
      </c>
      <c r="S30">
        <v>80679.979487970471</v>
      </c>
      <c r="T30">
        <v>548</v>
      </c>
      <c r="U30">
        <v>0</v>
      </c>
      <c r="V30">
        <v>0</v>
      </c>
      <c r="W30">
        <v>0</v>
      </c>
      <c r="X30">
        <v>0</v>
      </c>
      <c r="Y30">
        <v>0</v>
      </c>
      <c r="Z30">
        <v>7330420.6813019933</v>
      </c>
    </row>
    <row r="31" spans="2:26" x14ac:dyDescent="0.3">
      <c r="B31" s="54">
        <v>30</v>
      </c>
      <c r="C31" s="53">
        <v>45078</v>
      </c>
      <c r="D31" s="56">
        <v>636.44559496641159</v>
      </c>
      <c r="E31">
        <v>16002.891189932823</v>
      </c>
      <c r="F31">
        <v>20803.758546912672</v>
      </c>
      <c r="G31">
        <v>1560281.8910184503</v>
      </c>
      <c r="H31">
        <v>156028.18910184503</v>
      </c>
      <c r="I31">
        <v>1248225.5128147602</v>
      </c>
      <c r="J31">
        <v>42907.752003007387</v>
      </c>
      <c r="K31" s="55">
        <v>0.24772727272727277</v>
      </c>
      <c r="L31">
        <v>4000</v>
      </c>
      <c r="M31">
        <v>625</v>
      </c>
      <c r="N31">
        <v>2500</v>
      </c>
      <c r="O31">
        <v>1781.25</v>
      </c>
      <c r="P31">
        <v>75000</v>
      </c>
      <c r="Q31">
        <v>0</v>
      </c>
      <c r="R31">
        <v>20000</v>
      </c>
      <c r="S31">
        <v>85815.504006014773</v>
      </c>
      <c r="T31">
        <v>548</v>
      </c>
      <c r="U31">
        <v>0</v>
      </c>
      <c r="V31">
        <v>0</v>
      </c>
      <c r="W31">
        <v>0</v>
      </c>
      <c r="X31">
        <v>0</v>
      </c>
      <c r="Y31">
        <v>0</v>
      </c>
      <c r="Z31">
        <v>7560875.7425985066</v>
      </c>
    </row>
    <row r="32" spans="2:26" x14ac:dyDescent="0.3">
      <c r="B32" s="54">
        <v>31</v>
      </c>
      <c r="C32" s="53">
        <v>45108</v>
      </c>
      <c r="D32" s="56">
        <v>666.7772025167942</v>
      </c>
      <c r="E32">
        <v>16973.554405033588</v>
      </c>
      <c r="F32">
        <v>22065.620726543664</v>
      </c>
      <c r="G32">
        <v>1654921.5544907749</v>
      </c>
      <c r="H32">
        <v>165492.15544907749</v>
      </c>
      <c r="I32">
        <v>1323937.2435926199</v>
      </c>
      <c r="J32">
        <v>45510.34274849631</v>
      </c>
      <c r="K32" s="55">
        <v>0.24772727272727277</v>
      </c>
      <c r="L32">
        <v>4000</v>
      </c>
      <c r="M32">
        <v>625</v>
      </c>
      <c r="N32">
        <v>2500</v>
      </c>
      <c r="O32">
        <v>1781.25</v>
      </c>
      <c r="P32">
        <v>75000</v>
      </c>
      <c r="Q32">
        <v>0</v>
      </c>
      <c r="R32">
        <v>20000</v>
      </c>
      <c r="S32">
        <v>91020.685496992621</v>
      </c>
      <c r="T32">
        <v>548</v>
      </c>
      <c r="U32">
        <v>0</v>
      </c>
      <c r="V32">
        <v>0</v>
      </c>
      <c r="W32">
        <v>0</v>
      </c>
      <c r="X32">
        <v>0</v>
      </c>
      <c r="Y32">
        <v>0</v>
      </c>
      <c r="Z32">
        <v>7811914.93070025</v>
      </c>
    </row>
    <row r="33" spans="2:26" x14ac:dyDescent="0.3">
      <c r="B33" s="54">
        <v>32</v>
      </c>
      <c r="C33" s="53">
        <v>45139</v>
      </c>
      <c r="D33" s="56">
        <v>696.6113987416029</v>
      </c>
      <c r="E33">
        <v>17960.222797483206</v>
      </c>
      <c r="F33">
        <v>23348.289636728168</v>
      </c>
      <c r="G33">
        <v>1751121.7227546126</v>
      </c>
      <c r="H33">
        <v>175112.17227546126</v>
      </c>
      <c r="I33">
        <v>1400897.3782036901</v>
      </c>
      <c r="J33">
        <v>48155.847375751851</v>
      </c>
      <c r="K33" s="55">
        <v>0.24772727272727268</v>
      </c>
      <c r="L33">
        <v>4000</v>
      </c>
      <c r="M33">
        <v>625</v>
      </c>
      <c r="N33">
        <v>2500</v>
      </c>
      <c r="O33">
        <v>1781.25</v>
      </c>
      <c r="P33">
        <v>75000</v>
      </c>
      <c r="Q33">
        <v>0</v>
      </c>
      <c r="R33">
        <v>20000</v>
      </c>
      <c r="S33">
        <v>96311.694751503703</v>
      </c>
      <c r="T33">
        <v>548</v>
      </c>
      <c r="U33">
        <v>0</v>
      </c>
      <c r="V33">
        <v>0</v>
      </c>
      <c r="W33">
        <v>0</v>
      </c>
      <c r="X33">
        <v>0</v>
      </c>
      <c r="Y33">
        <v>0</v>
      </c>
      <c r="Z33">
        <v>8083877.6553993784</v>
      </c>
    </row>
    <row r="34" spans="2:26" x14ac:dyDescent="0.3">
      <c r="B34" s="54">
        <v>33</v>
      </c>
      <c r="C34" s="53">
        <v>45170</v>
      </c>
      <c r="D34" s="56">
        <v>724.69430062919855</v>
      </c>
      <c r="E34">
        <v>18959.388601258397</v>
      </c>
      <c r="F34">
        <v>24647.205181635916</v>
      </c>
      <c r="G34">
        <v>1848540.3886226937</v>
      </c>
      <c r="H34">
        <v>184854.03886226937</v>
      </c>
      <c r="I34">
        <v>1478832.310898155</v>
      </c>
      <c r="J34">
        <v>50834.860687124077</v>
      </c>
      <c r="K34" s="55">
        <v>0.24772727272727274</v>
      </c>
      <c r="L34">
        <v>4000</v>
      </c>
      <c r="M34">
        <v>625</v>
      </c>
      <c r="N34">
        <v>2500</v>
      </c>
      <c r="O34">
        <v>1781.25</v>
      </c>
      <c r="P34">
        <v>75000</v>
      </c>
      <c r="Q34">
        <v>0</v>
      </c>
      <c r="R34">
        <v>20000</v>
      </c>
      <c r="S34">
        <v>101669.72137424815</v>
      </c>
      <c r="T34">
        <v>548</v>
      </c>
      <c r="U34">
        <v>0</v>
      </c>
      <c r="V34">
        <v>0</v>
      </c>
      <c r="W34">
        <v>0</v>
      </c>
      <c r="X34">
        <v>0</v>
      </c>
      <c r="Y34">
        <v>0</v>
      </c>
      <c r="Z34">
        <v>8377028.9399248138</v>
      </c>
    </row>
    <row r="35" spans="2:26" x14ac:dyDescent="0.3">
      <c r="B35" s="54">
        <v>34</v>
      </c>
      <c r="C35" s="53">
        <v>45200</v>
      </c>
      <c r="D35" s="56">
        <v>752.65284968540072</v>
      </c>
      <c r="E35">
        <v>19969.305699370801</v>
      </c>
      <c r="F35">
        <v>25960.097409182043</v>
      </c>
      <c r="G35">
        <v>1947007.3056886531</v>
      </c>
      <c r="H35">
        <v>194700.73056886531</v>
      </c>
      <c r="I35">
        <v>1557605.8445509225</v>
      </c>
      <c r="J35">
        <v>53542.700906437967</v>
      </c>
      <c r="K35" s="55">
        <v>0.24772727272727268</v>
      </c>
      <c r="L35">
        <v>4000</v>
      </c>
      <c r="M35">
        <v>625</v>
      </c>
      <c r="N35">
        <v>2500</v>
      </c>
      <c r="O35">
        <v>1781.25</v>
      </c>
      <c r="P35">
        <v>75000</v>
      </c>
      <c r="Q35">
        <v>0</v>
      </c>
      <c r="R35">
        <v>20000</v>
      </c>
      <c r="S35">
        <v>107085.40181287593</v>
      </c>
      <c r="T35">
        <v>548</v>
      </c>
      <c r="U35">
        <v>0</v>
      </c>
      <c r="V35">
        <v>0</v>
      </c>
      <c r="W35">
        <v>0</v>
      </c>
      <c r="X35">
        <v>0</v>
      </c>
      <c r="Y35">
        <v>0</v>
      </c>
      <c r="Z35">
        <v>8691596.7789120954</v>
      </c>
    </row>
    <row r="36" spans="2:26" x14ac:dyDescent="0.3">
      <c r="B36" s="54">
        <v>35</v>
      </c>
      <c r="C36" s="53">
        <v>45231</v>
      </c>
      <c r="D36" s="56">
        <v>778.67357515729964</v>
      </c>
      <c r="E36">
        <v>20990.347150314599</v>
      </c>
      <c r="F36">
        <v>27287.451295408981</v>
      </c>
      <c r="G36">
        <v>2046558.8471556734</v>
      </c>
      <c r="H36">
        <v>204655.88471556734</v>
      </c>
      <c r="I36">
        <v>1637247.0777245387</v>
      </c>
      <c r="J36">
        <v>56280.368296781024</v>
      </c>
      <c r="K36" s="55">
        <v>0.24772727272727268</v>
      </c>
      <c r="L36">
        <v>4000</v>
      </c>
      <c r="M36">
        <v>625</v>
      </c>
      <c r="N36">
        <v>2500</v>
      </c>
      <c r="O36">
        <v>1781.25</v>
      </c>
      <c r="P36">
        <v>75000</v>
      </c>
      <c r="Q36">
        <v>0</v>
      </c>
      <c r="R36">
        <v>20000</v>
      </c>
      <c r="S36">
        <v>112560.73659356205</v>
      </c>
      <c r="T36">
        <v>548</v>
      </c>
      <c r="U36">
        <v>0</v>
      </c>
      <c r="V36">
        <v>0</v>
      </c>
      <c r="W36">
        <v>0</v>
      </c>
      <c r="X36">
        <v>0</v>
      </c>
      <c r="Y36">
        <v>0</v>
      </c>
      <c r="Z36">
        <v>9027817.0781684536</v>
      </c>
    </row>
    <row r="37" spans="2:26" x14ac:dyDescent="0.3">
      <c r="B37" s="54">
        <v>36</v>
      </c>
      <c r="C37" s="53">
        <v>45261</v>
      </c>
      <c r="D37" s="56">
        <v>804.66321242135018</v>
      </c>
      <c r="E37">
        <v>22023.3264248427</v>
      </c>
      <c r="F37">
        <v>28630.324352295513</v>
      </c>
      <c r="G37">
        <v>2147274.3264221633</v>
      </c>
      <c r="H37">
        <v>214727.43264221633</v>
      </c>
      <c r="I37">
        <v>1717819.4611377306</v>
      </c>
      <c r="J37">
        <v>59050.043976609493</v>
      </c>
      <c r="K37" s="55">
        <v>0.24772727272727268</v>
      </c>
      <c r="L37">
        <v>4000</v>
      </c>
      <c r="M37">
        <v>625</v>
      </c>
      <c r="N37">
        <v>2500</v>
      </c>
      <c r="O37">
        <v>1781.25</v>
      </c>
      <c r="P37">
        <v>75000</v>
      </c>
      <c r="Q37">
        <v>0</v>
      </c>
      <c r="R37">
        <v>20000</v>
      </c>
      <c r="S37">
        <v>118100.08795321899</v>
      </c>
      <c r="T37">
        <v>548</v>
      </c>
      <c r="U37">
        <v>0</v>
      </c>
      <c r="V37">
        <v>0</v>
      </c>
      <c r="W37">
        <v>0</v>
      </c>
      <c r="X37">
        <v>0</v>
      </c>
      <c r="Y37">
        <v>0</v>
      </c>
      <c r="Z37">
        <v>9385942.9941652734</v>
      </c>
    </row>
    <row r="38" spans="2:26" x14ac:dyDescent="0.3">
      <c r="B38" s="54">
        <v>37</v>
      </c>
      <c r="C38" s="53">
        <v>45292</v>
      </c>
      <c r="D38" s="56">
        <v>896.66839378932491</v>
      </c>
      <c r="E38">
        <v>27732.33678757865</v>
      </c>
      <c r="F38">
        <v>36052.037823852246</v>
      </c>
      <c r="G38">
        <v>2703902.8367889184</v>
      </c>
      <c r="H38">
        <v>270390.28367889184</v>
      </c>
      <c r="I38">
        <v>2163122.2694311347</v>
      </c>
      <c r="J38">
        <v>74357.328011695252</v>
      </c>
      <c r="K38" s="55">
        <v>0.24772727272727266</v>
      </c>
      <c r="L38">
        <v>6000</v>
      </c>
      <c r="M38">
        <v>1250</v>
      </c>
      <c r="N38">
        <v>4166.666666666667</v>
      </c>
      <c r="O38">
        <v>2854.166666666667</v>
      </c>
      <c r="P38">
        <v>150000</v>
      </c>
      <c r="Q38">
        <v>0</v>
      </c>
      <c r="R38">
        <v>20000</v>
      </c>
      <c r="S38">
        <v>148714.6560233905</v>
      </c>
      <c r="T38">
        <v>548</v>
      </c>
      <c r="U38">
        <v>0</v>
      </c>
      <c r="V38">
        <v>0</v>
      </c>
      <c r="W38">
        <v>0</v>
      </c>
      <c r="X38">
        <v>0</v>
      </c>
      <c r="Y38">
        <v>0</v>
      </c>
      <c r="Z38">
        <v>9784771.0278335288</v>
      </c>
    </row>
    <row r="39" spans="2:26" x14ac:dyDescent="0.3">
      <c r="B39" s="54">
        <v>38</v>
      </c>
      <c r="C39" s="53">
        <v>45323</v>
      </c>
      <c r="D39" s="56">
        <v>950.66580310533755</v>
      </c>
      <c r="E39">
        <v>30884.331606210675</v>
      </c>
      <c r="F39">
        <v>40149.631088073882</v>
      </c>
      <c r="G39">
        <v>3011222.3316055411</v>
      </c>
      <c r="H39">
        <v>301122.23316055414</v>
      </c>
      <c r="I39">
        <v>2408977.8652844331</v>
      </c>
      <c r="J39">
        <v>82808.614119152378</v>
      </c>
      <c r="K39" s="55">
        <v>0.24772727272727257</v>
      </c>
      <c r="L39">
        <v>6000</v>
      </c>
      <c r="M39">
        <v>1250</v>
      </c>
      <c r="N39">
        <v>4166.666666666667</v>
      </c>
      <c r="O39">
        <v>2854.166666666667</v>
      </c>
      <c r="P39">
        <v>150000</v>
      </c>
      <c r="Q39">
        <v>0</v>
      </c>
      <c r="R39">
        <v>20000</v>
      </c>
      <c r="S39">
        <v>165617.22823830476</v>
      </c>
      <c r="T39">
        <v>548</v>
      </c>
      <c r="U39">
        <v>0</v>
      </c>
      <c r="V39">
        <v>0</v>
      </c>
      <c r="W39">
        <v>0</v>
      </c>
      <c r="X39">
        <v>0</v>
      </c>
      <c r="Y39">
        <v>0</v>
      </c>
      <c r="Z39">
        <v>10250441.051624401</v>
      </c>
    </row>
    <row r="40" spans="2:26" x14ac:dyDescent="0.3">
      <c r="B40" s="54">
        <v>39</v>
      </c>
      <c r="C40" s="53">
        <v>45352</v>
      </c>
      <c r="D40" s="56">
        <v>1020.6670984473312</v>
      </c>
      <c r="E40">
        <v>33828.334196894662</v>
      </c>
      <c r="F40">
        <v>43976.834455963064</v>
      </c>
      <c r="G40">
        <v>3298262.5841972297</v>
      </c>
      <c r="H40">
        <v>329826.25841972302</v>
      </c>
      <c r="I40">
        <v>2638610.0673577841</v>
      </c>
      <c r="J40">
        <v>90702.22106542383</v>
      </c>
      <c r="K40" s="55">
        <v>0.24772727272727266</v>
      </c>
      <c r="L40">
        <v>6000</v>
      </c>
      <c r="M40">
        <v>1250</v>
      </c>
      <c r="N40">
        <v>4166.666666666667</v>
      </c>
      <c r="O40">
        <v>2854.166666666667</v>
      </c>
      <c r="P40">
        <v>150000</v>
      </c>
      <c r="Q40">
        <v>0</v>
      </c>
      <c r="R40">
        <v>20000</v>
      </c>
      <c r="S40">
        <v>181404.44213084766</v>
      </c>
      <c r="T40">
        <v>548</v>
      </c>
      <c r="U40">
        <v>0</v>
      </c>
      <c r="V40">
        <v>0</v>
      </c>
      <c r="W40">
        <v>0</v>
      </c>
      <c r="X40">
        <v>0</v>
      </c>
      <c r="Y40">
        <v>0</v>
      </c>
      <c r="Z40">
        <v>10778542.330353964</v>
      </c>
    </row>
    <row r="41" spans="2:26" x14ac:dyDescent="0.3">
      <c r="B41" s="54">
        <v>40</v>
      </c>
      <c r="C41" s="53">
        <v>45383</v>
      </c>
      <c r="D41" s="56">
        <v>1079.6664507763344</v>
      </c>
      <c r="E41">
        <v>36528.332901552669</v>
      </c>
      <c r="F41">
        <v>47486.832772018468</v>
      </c>
      <c r="G41">
        <v>3561512.4579013851</v>
      </c>
      <c r="H41">
        <v>356151.24579013855</v>
      </c>
      <c r="I41">
        <v>2849209.9663211084</v>
      </c>
      <c r="J41">
        <v>97941.5925922881</v>
      </c>
      <c r="K41" s="55">
        <v>0.24772727272727257</v>
      </c>
      <c r="L41">
        <v>6000</v>
      </c>
      <c r="M41">
        <v>1250</v>
      </c>
      <c r="N41">
        <v>4166.666666666667</v>
      </c>
      <c r="O41">
        <v>2854.166666666667</v>
      </c>
      <c r="P41">
        <v>150000</v>
      </c>
      <c r="Q41">
        <v>0</v>
      </c>
      <c r="R41">
        <v>20000</v>
      </c>
      <c r="S41">
        <v>195883.1851845762</v>
      </c>
      <c r="T41">
        <v>548</v>
      </c>
      <c r="U41">
        <v>0</v>
      </c>
      <c r="V41">
        <v>0</v>
      </c>
      <c r="W41">
        <v>0</v>
      </c>
      <c r="X41">
        <v>0</v>
      </c>
      <c r="Y41">
        <v>0</v>
      </c>
      <c r="Z41">
        <v>11363900.456614181</v>
      </c>
    </row>
    <row r="42" spans="2:26" x14ac:dyDescent="0.3">
      <c r="B42" s="54">
        <v>41</v>
      </c>
      <c r="C42" s="53">
        <v>45413</v>
      </c>
      <c r="D42" s="56">
        <v>1141.1667746118328</v>
      </c>
      <c r="E42">
        <v>39258.333549223666</v>
      </c>
      <c r="F42">
        <v>51035.83361399077</v>
      </c>
      <c r="G42">
        <v>3827687.5210493077</v>
      </c>
      <c r="H42">
        <v>382768.75210493081</v>
      </c>
      <c r="I42">
        <v>3062150.0168394465</v>
      </c>
      <c r="J42">
        <v>105261.40682885596</v>
      </c>
      <c r="K42" s="55">
        <v>0.24772727272727257</v>
      </c>
      <c r="L42">
        <v>6000</v>
      </c>
      <c r="M42">
        <v>1250</v>
      </c>
      <c r="N42">
        <v>4166.666666666667</v>
      </c>
      <c r="O42">
        <v>2854.166666666667</v>
      </c>
      <c r="P42">
        <v>150000</v>
      </c>
      <c r="Q42">
        <v>0</v>
      </c>
      <c r="R42">
        <v>20000</v>
      </c>
      <c r="S42">
        <v>210522.81365771193</v>
      </c>
      <c r="T42">
        <v>548</v>
      </c>
      <c r="U42">
        <v>0</v>
      </c>
      <c r="V42">
        <v>0</v>
      </c>
      <c r="W42">
        <v>0</v>
      </c>
      <c r="X42">
        <v>0</v>
      </c>
      <c r="Y42">
        <v>0</v>
      </c>
      <c r="Z42">
        <v>12007151.659109071</v>
      </c>
    </row>
    <row r="43" spans="2:26" x14ac:dyDescent="0.3">
      <c r="B43" s="54">
        <v>42</v>
      </c>
      <c r="C43" s="53">
        <v>45444</v>
      </c>
      <c r="D43" s="56">
        <v>1198.4166126940836</v>
      </c>
      <c r="E43">
        <v>41744.833225388167</v>
      </c>
      <c r="F43">
        <v>54268.283193004616</v>
      </c>
      <c r="G43">
        <v>4070121.2394753462</v>
      </c>
      <c r="H43">
        <v>407012.12394753465</v>
      </c>
      <c r="I43">
        <v>3256096.9915802772</v>
      </c>
      <c r="J43">
        <v>111928.33408557203</v>
      </c>
      <c r="K43" s="55">
        <v>0.24772727272727268</v>
      </c>
      <c r="L43">
        <v>6000</v>
      </c>
      <c r="M43">
        <v>1250</v>
      </c>
      <c r="N43">
        <v>4166.666666666667</v>
      </c>
      <c r="O43">
        <v>2854.166666666667</v>
      </c>
      <c r="P43">
        <v>150000</v>
      </c>
      <c r="Q43">
        <v>0</v>
      </c>
      <c r="R43">
        <v>20000</v>
      </c>
      <c r="S43">
        <v>223856.66817114406</v>
      </c>
      <c r="T43">
        <v>548</v>
      </c>
      <c r="U43">
        <v>0</v>
      </c>
      <c r="V43">
        <v>0</v>
      </c>
      <c r="W43">
        <v>0</v>
      </c>
      <c r="X43">
        <v>0</v>
      </c>
      <c r="Y43">
        <v>0</v>
      </c>
      <c r="Z43">
        <v>12703132.195361625</v>
      </c>
    </row>
    <row r="44" spans="2:26" x14ac:dyDescent="0.3">
      <c r="B44" s="54">
        <v>43</v>
      </c>
      <c r="C44" s="53">
        <v>45474</v>
      </c>
      <c r="D44" s="56">
        <v>1254.7916936529582</v>
      </c>
      <c r="E44">
        <v>44251.583387305916</v>
      </c>
      <c r="F44">
        <v>57527.058403497693</v>
      </c>
      <c r="G44">
        <v>4314529.3802623274</v>
      </c>
      <c r="H44">
        <v>431452.93802623276</v>
      </c>
      <c r="I44">
        <v>3451623.5042098621</v>
      </c>
      <c r="J44">
        <v>118649.55795721401</v>
      </c>
      <c r="K44" s="55">
        <v>0.24772727272727271</v>
      </c>
      <c r="L44">
        <v>6000</v>
      </c>
      <c r="M44">
        <v>1250</v>
      </c>
      <c r="N44">
        <v>4166.666666666667</v>
      </c>
      <c r="O44">
        <v>2854.166666666667</v>
      </c>
      <c r="P44">
        <v>150000</v>
      </c>
      <c r="Q44">
        <v>0</v>
      </c>
      <c r="R44">
        <v>20000</v>
      </c>
      <c r="S44">
        <v>237299.11591442802</v>
      </c>
      <c r="T44">
        <v>548</v>
      </c>
      <c r="U44">
        <v>0</v>
      </c>
      <c r="V44">
        <v>0</v>
      </c>
      <c r="W44">
        <v>0</v>
      </c>
      <c r="X44">
        <v>0</v>
      </c>
      <c r="Y44">
        <v>0</v>
      </c>
      <c r="Z44">
        <v>13452271.502235347</v>
      </c>
    </row>
    <row r="45" spans="2:26" x14ac:dyDescent="0.3">
      <c r="B45" s="54">
        <v>44</v>
      </c>
      <c r="C45" s="53">
        <v>45505</v>
      </c>
      <c r="D45" s="56">
        <v>1308.6041531735209</v>
      </c>
      <c r="E45">
        <v>46772.208306347042</v>
      </c>
      <c r="F45">
        <v>60803.870798251155</v>
      </c>
      <c r="G45">
        <v>4560290.3098688368</v>
      </c>
      <c r="H45">
        <v>456029.03098688368</v>
      </c>
      <c r="I45">
        <v>3648232.2478950694</v>
      </c>
      <c r="J45">
        <v>125407.98352139302</v>
      </c>
      <c r="K45" s="55">
        <v>0.24772727272727271</v>
      </c>
      <c r="L45">
        <v>6000</v>
      </c>
      <c r="M45">
        <v>1250</v>
      </c>
      <c r="N45">
        <v>4166.666666666667</v>
      </c>
      <c r="O45">
        <v>2854.166666666667</v>
      </c>
      <c r="P45">
        <v>150000</v>
      </c>
      <c r="Q45">
        <v>0</v>
      </c>
      <c r="R45">
        <v>20000</v>
      </c>
      <c r="S45">
        <v>250815.96704278604</v>
      </c>
      <c r="T45">
        <v>548</v>
      </c>
      <c r="U45">
        <v>0</v>
      </c>
      <c r="V45">
        <v>0</v>
      </c>
      <c r="W45">
        <v>0</v>
      </c>
      <c r="X45">
        <v>0</v>
      </c>
      <c r="Y45">
        <v>0</v>
      </c>
      <c r="Z45">
        <v>14254863.811298486</v>
      </c>
    </row>
    <row r="46" spans="2:26" x14ac:dyDescent="0.3">
      <c r="B46" s="54">
        <v>45</v>
      </c>
      <c r="C46" s="53">
        <v>45536</v>
      </c>
      <c r="D46" s="56">
        <v>1361.6979234132396</v>
      </c>
      <c r="E46">
        <v>49311.395846826475</v>
      </c>
      <c r="F46">
        <v>64104.814600874422</v>
      </c>
      <c r="G46">
        <v>4807861.0950655816</v>
      </c>
      <c r="H46">
        <v>480786.10950655816</v>
      </c>
      <c r="I46">
        <v>3846288.8760524653</v>
      </c>
      <c r="J46">
        <v>132216.18011430348</v>
      </c>
      <c r="K46" s="55">
        <v>0.24772727272727263</v>
      </c>
      <c r="L46">
        <v>6000</v>
      </c>
      <c r="M46">
        <v>1250</v>
      </c>
      <c r="N46">
        <v>4166.666666666667</v>
      </c>
      <c r="O46">
        <v>2854.166666666667</v>
      </c>
      <c r="P46">
        <v>150000</v>
      </c>
      <c r="Q46">
        <v>0</v>
      </c>
      <c r="R46">
        <v>20000</v>
      </c>
      <c r="S46">
        <v>264432.36022860697</v>
      </c>
      <c r="T46">
        <v>548</v>
      </c>
      <c r="U46">
        <v>0</v>
      </c>
      <c r="V46">
        <v>0</v>
      </c>
      <c r="W46">
        <v>0</v>
      </c>
      <c r="X46">
        <v>0</v>
      </c>
      <c r="Y46">
        <v>0</v>
      </c>
      <c r="Z46">
        <v>15111302.766141916</v>
      </c>
    </row>
    <row r="47" spans="2:26" x14ac:dyDescent="0.3">
      <c r="B47" s="54">
        <v>46</v>
      </c>
      <c r="C47" s="53">
        <v>45566</v>
      </c>
      <c r="D47" s="56">
        <v>1412.1510382933802</v>
      </c>
      <c r="E47">
        <v>51864.302076586762</v>
      </c>
      <c r="F47">
        <v>67423.592699562796</v>
      </c>
      <c r="G47">
        <v>5056769.4524672097</v>
      </c>
      <c r="H47">
        <v>505676.94524672098</v>
      </c>
      <c r="I47">
        <v>4045415.5619737678</v>
      </c>
      <c r="J47">
        <v>139061.15994284826</v>
      </c>
      <c r="K47" s="55">
        <v>0.24772727272727268</v>
      </c>
      <c r="L47">
        <v>6000</v>
      </c>
      <c r="M47">
        <v>1250</v>
      </c>
      <c r="N47">
        <v>4166.666666666667</v>
      </c>
      <c r="O47">
        <v>2854.166666666667</v>
      </c>
      <c r="P47">
        <v>150000</v>
      </c>
      <c r="Q47">
        <v>0</v>
      </c>
      <c r="R47">
        <v>20000</v>
      </c>
      <c r="S47">
        <v>278122.31988569652</v>
      </c>
      <c r="T47">
        <v>548</v>
      </c>
      <c r="U47">
        <v>0</v>
      </c>
      <c r="V47">
        <v>0</v>
      </c>
      <c r="W47">
        <v>0</v>
      </c>
      <c r="X47">
        <v>0</v>
      </c>
      <c r="Y47">
        <v>0</v>
      </c>
      <c r="Z47">
        <v>16021879.2887202</v>
      </c>
    </row>
    <row r="48" spans="2:26" x14ac:dyDescent="0.3">
      <c r="B48" s="54">
        <v>47</v>
      </c>
      <c r="C48" s="53">
        <v>45597</v>
      </c>
      <c r="D48" s="56">
        <v>1460.9244808533099</v>
      </c>
      <c r="E48">
        <v>54430.848961706623</v>
      </c>
      <c r="F48">
        <v>70760.103650218618</v>
      </c>
      <c r="G48">
        <v>5307007.7737663966</v>
      </c>
      <c r="H48">
        <v>530700.77737663966</v>
      </c>
      <c r="I48">
        <v>4245606.2190131173</v>
      </c>
      <c r="J48">
        <v>145942.71377857591</v>
      </c>
      <c r="K48" s="55">
        <v>0.24772727272727274</v>
      </c>
      <c r="L48">
        <v>6000</v>
      </c>
      <c r="M48">
        <v>1250</v>
      </c>
      <c r="N48">
        <v>4166.666666666667</v>
      </c>
      <c r="O48">
        <v>2854.166666666667</v>
      </c>
      <c r="P48">
        <v>150000</v>
      </c>
      <c r="Q48">
        <v>0</v>
      </c>
      <c r="R48">
        <v>20000</v>
      </c>
      <c r="S48">
        <v>291885.42755715182</v>
      </c>
      <c r="T48">
        <v>548</v>
      </c>
      <c r="U48">
        <v>0</v>
      </c>
      <c r="V48">
        <v>0</v>
      </c>
      <c r="W48">
        <v>0</v>
      </c>
      <c r="X48">
        <v>0</v>
      </c>
      <c r="Y48">
        <v>0</v>
      </c>
      <c r="Z48">
        <v>16986882.646181058</v>
      </c>
    </row>
    <row r="49" spans="2:26" x14ac:dyDescent="0.3">
      <c r="B49" s="54">
        <v>48</v>
      </c>
      <c r="C49" s="53">
        <v>45627</v>
      </c>
      <c r="D49" s="56">
        <v>1508.5377595733451</v>
      </c>
      <c r="E49">
        <v>57013.075519146689</v>
      </c>
      <c r="F49">
        <v>74116.998174890701</v>
      </c>
      <c r="G49">
        <v>5558774.8631168026</v>
      </c>
      <c r="H49">
        <v>555877.48631168029</v>
      </c>
      <c r="I49">
        <v>4447019.8904934423</v>
      </c>
      <c r="J49">
        <v>152866.30873571208</v>
      </c>
      <c r="K49" s="55">
        <v>0.24772727272727268</v>
      </c>
      <c r="L49">
        <v>6000</v>
      </c>
      <c r="M49">
        <v>1250</v>
      </c>
      <c r="N49">
        <v>4166.666666666667</v>
      </c>
      <c r="O49">
        <v>2854.166666666667</v>
      </c>
      <c r="P49">
        <v>150000</v>
      </c>
      <c r="Q49">
        <v>0</v>
      </c>
      <c r="R49">
        <v>20000</v>
      </c>
      <c r="S49">
        <v>305732.61747142416</v>
      </c>
      <c r="T49">
        <v>548</v>
      </c>
      <c r="U49">
        <v>0</v>
      </c>
      <c r="V49">
        <v>0</v>
      </c>
      <c r="W49">
        <v>0</v>
      </c>
      <c r="X49">
        <v>0</v>
      </c>
      <c r="Y49">
        <v>0</v>
      </c>
      <c r="Z49">
        <v>18006645.345575631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P&amp;L</vt:lpstr>
      <vt:lpstr>Acquisition Model</vt:lpstr>
      <vt:lpstr>Customer Cohort Model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MiQDAD</cp:lastModifiedBy>
  <dcterms:created xsi:type="dcterms:W3CDTF">2020-11-12T16:12:12Z</dcterms:created>
  <dcterms:modified xsi:type="dcterms:W3CDTF">2023-07-18T18:55:49Z</dcterms:modified>
</cp:coreProperties>
</file>