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КАНТНО" sheetId="1" r:id="rId4"/>
    <sheet state="visible" name="СПИСОК СТУДЕНТОВ С ТЕМАМИ" sheetId="2" r:id="rId5"/>
  </sheets>
  <definedNames>
    <definedName hidden="1" localSheetId="1" name="_xlnm._FilterDatabase">'СПИСОК СТУДЕНТОВ С ТЕМАМИ'!$A$1:$E$99</definedName>
  </definedNames>
  <calcPr/>
</workbook>
</file>

<file path=xl/sharedStrings.xml><?xml version="1.0" encoding="utf-8"?>
<sst xmlns="http://schemas.openxmlformats.org/spreadsheetml/2006/main" count="334" uniqueCount="142">
  <si>
    <t>ФИО Преподавателя</t>
  </si>
  <si>
    <t>Количество мест</t>
  </si>
  <si>
    <t>Количество оставшихся мест</t>
  </si>
  <si>
    <t>Количество студентов у научного руководителя.</t>
  </si>
  <si>
    <t>Нагрузка препод. От количества студентов</t>
  </si>
  <si>
    <t>Нагрузка которая должна быть</t>
  </si>
  <si>
    <t>ИВБО-05</t>
  </si>
  <si>
    <t>ИКБО-06</t>
  </si>
  <si>
    <t>ИКБО-07</t>
  </si>
  <si>
    <t>ИКБО-11</t>
  </si>
  <si>
    <t>ИКБО-12</t>
  </si>
  <si>
    <t>Гусев К.В.</t>
  </si>
  <si>
    <t>Смольянинова В.А.</t>
  </si>
  <si>
    <t>Басок Б.М.</t>
  </si>
  <si>
    <t>Баранюк В.В.</t>
  </si>
  <si>
    <t>Синицын И.В.</t>
  </si>
  <si>
    <t>Бескин А.Л.</t>
  </si>
  <si>
    <t>Григорьев В.К.</t>
  </si>
  <si>
    <t>Бирюкова А.А.</t>
  </si>
  <si>
    <t>Данилкин Ф.А.</t>
  </si>
  <si>
    <t>Леонтьев А.С.</t>
  </si>
  <si>
    <t>Сыромятников В.П.</t>
  </si>
  <si>
    <t>Головин С.А.</t>
  </si>
  <si>
    <t>Аншина М.Л.</t>
  </si>
  <si>
    <t>Скворцова Л.А.</t>
  </si>
  <si>
    <t>Миронов А.Н.</t>
  </si>
  <si>
    <t>Рысин М.Л.</t>
  </si>
  <si>
    <t>Гданский Н.И.</t>
  </si>
  <si>
    <t>Петренко А.А.</t>
  </si>
  <si>
    <t>Володина А.М.</t>
  </si>
  <si>
    <t>Итого</t>
  </si>
  <si>
    <t xml:space="preserve">Осталось </t>
  </si>
  <si>
    <t>Всего</t>
  </si>
  <si>
    <t>Не пишут диплом</t>
  </si>
  <si>
    <t>ФИО</t>
  </si>
  <si>
    <t>Тема ВКР</t>
  </si>
  <si>
    <t>Науч.Рук</t>
  </si>
  <si>
    <t>Группа</t>
  </si>
  <si>
    <t>Заявление</t>
  </si>
  <si>
    <t>Алехина Софья Дмитриевна</t>
  </si>
  <si>
    <t>ИВБО-05-17</t>
  </si>
  <si>
    <t>Вайнштейн Дана Павловна</t>
  </si>
  <si>
    <t>Горн Даниил Игоревич</t>
  </si>
  <si>
    <t>Дзукаев Артем Гурамович</t>
  </si>
  <si>
    <t>Епифанов Фёдор Сергеевич</t>
  </si>
  <si>
    <t>Жеребцов Гавриил Игоревич</t>
  </si>
  <si>
    <t>Иерусалимов Илья Денисович</t>
  </si>
  <si>
    <t>Кирюшин Сергей Алексеевич</t>
  </si>
  <si>
    <t>Китанин Сергей Сергеевич</t>
  </si>
  <si>
    <t>Комиссарова Екатерина Геннадьевна</t>
  </si>
  <si>
    <t>Кувшинов Владислав Леонидович</t>
  </si>
  <si>
    <t>Кучин Дмитрий Эдуардович</t>
  </si>
  <si>
    <t>Лазарев Андрей Александрович</t>
  </si>
  <si>
    <t>Ларюшина Ирина Андреевна</t>
  </si>
  <si>
    <t>Мамедов Ренат Эльханович</t>
  </si>
  <si>
    <t>Миронов Андрей Алексеевич</t>
  </si>
  <si>
    <t>Миронов Никита Максимович</t>
  </si>
  <si>
    <t>Молчанов Дмитрий Павлович</t>
  </si>
  <si>
    <t>Нелюбов Иван Михайлович</t>
  </si>
  <si>
    <t>Овчинникова Мария Андреевна</t>
  </si>
  <si>
    <t>Салиева Муборак Таджиевна</t>
  </si>
  <si>
    <t>Стрелкова Ксения Владимировна</t>
  </si>
  <si>
    <t>Филиппов Роман Андреевич</t>
  </si>
  <si>
    <t>Холмогоров Владислав Владиславович</t>
  </si>
  <si>
    <t>Цой Сергей Олегович</t>
  </si>
  <si>
    <t>Шешуков Леонид Сергеевич</t>
  </si>
  <si>
    <t>Архипкин Дмитрий Андреевич</t>
  </si>
  <si>
    <t xml:space="preserve">ИКБО-06-17 </t>
  </si>
  <si>
    <t>Асирдинов Гаджимурад Магомедрасулович</t>
  </si>
  <si>
    <t>Беликов Андрей Евгениевич</t>
  </si>
  <si>
    <t>Волосевич Владислава Валерьевна</t>
  </si>
  <si>
    <t>Горин Михаил Владимирович</t>
  </si>
  <si>
    <t>Григорян Григорий Эдуардович</t>
  </si>
  <si>
    <t>Жабин Ярослав Олегович</t>
  </si>
  <si>
    <t>Журавлев Максим Игоревич</t>
  </si>
  <si>
    <t>Извеков Александр Дмитриевич</t>
  </si>
  <si>
    <t>Карпушина Софья Константиновна</t>
  </si>
  <si>
    <t>Кудрявцев Александр Олегович</t>
  </si>
  <si>
    <t>Ли Светлана Валерьевна</t>
  </si>
  <si>
    <t>Лукьянчиков Егор Анатольевич</t>
  </si>
  <si>
    <t>Нестеров Александр Дмитриевич</t>
  </si>
  <si>
    <t>Салахов Мурат Рамилевич</t>
  </si>
  <si>
    <t>Чистяков Алексей Владиславович</t>
  </si>
  <si>
    <t>Янгуразов Рашид Алиевич</t>
  </si>
  <si>
    <t>Байрамуков Магомед Азрет-Алиевич</t>
  </si>
  <si>
    <t>ИКБО-07-17</t>
  </si>
  <si>
    <t>Блохин Федор Евгеньевич</t>
  </si>
  <si>
    <t>Буткова Елена Андреевна</t>
  </si>
  <si>
    <t>Егудин Михаил Олегович</t>
  </si>
  <si>
    <t>Замаев Владислав Геннадьевич</t>
  </si>
  <si>
    <t>Куракина Екатерина Андреевна</t>
  </si>
  <si>
    <t>Матюшкина Арина Сергеевна</t>
  </si>
  <si>
    <t>Мишарин Александр Алексеевич</t>
  </si>
  <si>
    <t>Никитин Игнатий Никитич</t>
  </si>
  <si>
    <t>Прокопьев Александр Игоревич</t>
  </si>
  <si>
    <t>Руденко Валентин Романович</t>
  </si>
  <si>
    <t>Сельдин Александр Сергеевич</t>
  </si>
  <si>
    <t>Смирнов Иван Павлович</t>
  </si>
  <si>
    <t>Суркова Юлия Денисовна</t>
  </si>
  <si>
    <t>Точилкин Сергей Сергеевич</t>
  </si>
  <si>
    <t>Чучеров Глеб Владимирович</t>
  </si>
  <si>
    <t>Яровкин Роман Евгеньевич</t>
  </si>
  <si>
    <t>Алиев Юнус Алиевич</t>
  </si>
  <si>
    <t>ИКБО-11-17</t>
  </si>
  <si>
    <t>Бачинин Дмитрий Александрович</t>
  </si>
  <si>
    <t>Безрук Владислав Вячеславович</t>
  </si>
  <si>
    <t>Букин Александр Александрович</t>
  </si>
  <si>
    <t>Викулова Наталья Денисовна</t>
  </si>
  <si>
    <t>Глазков Матвей Юрьевич</t>
  </si>
  <si>
    <t>Головин Евгений Валерьевич</t>
  </si>
  <si>
    <t>Ибрагимова Чулпан Тимуровна</t>
  </si>
  <si>
    <t>Кирьяков Александр Сергеевич</t>
  </si>
  <si>
    <t>Кубанов Александр Павлович</t>
  </si>
  <si>
    <t>Малафеев Артем Евгеньевич</t>
  </si>
  <si>
    <t>Михалевич Кирилл Амарович</t>
  </si>
  <si>
    <t>Мишина Ирина Алексеевна</t>
  </si>
  <si>
    <t>Попова Елена Юрьевна</t>
  </si>
  <si>
    <t>Семёнов Георгий Заалович</t>
  </si>
  <si>
    <t>Силич Анна Евгеньевна</t>
  </si>
  <si>
    <t>Ходарченко Василий Викторович</t>
  </si>
  <si>
    <t>Хорошев Андрей Владимирович</t>
  </si>
  <si>
    <t>Акимов Кирилл Алексеевич</t>
  </si>
  <si>
    <t>ИКБО-12-17</t>
  </si>
  <si>
    <t>Белоусов Иван Сергеевич</t>
  </si>
  <si>
    <t>Бузыкин Игорь Валерьевич</t>
  </si>
  <si>
    <t>Васильев Иван Сергеевич</t>
  </si>
  <si>
    <t>Герман Константин Маркович</t>
  </si>
  <si>
    <t>Драгош Сергей Владимирович</t>
  </si>
  <si>
    <t>Жемкаускас Никита Владиславович</t>
  </si>
  <si>
    <t>Карева Марина Андреевна</t>
  </si>
  <si>
    <t>Крутяков Антон Викторович</t>
  </si>
  <si>
    <t>Крючков Глеб Дмитриевич</t>
  </si>
  <si>
    <t>Лепехина Екатерина Андреевна</t>
  </si>
  <si>
    <t>Лисовой Андрей Анатольевич</t>
  </si>
  <si>
    <t>Марченков Алексей Сергеевич</t>
  </si>
  <si>
    <t>Петрушинин Михаил Петрович</t>
  </si>
  <si>
    <t>Попков Антон Игоревич</t>
  </si>
  <si>
    <t>Проказин Михаил Русланович</t>
  </si>
  <si>
    <t>Рихм Максим Игоревич</t>
  </si>
  <si>
    <t>Семенов Семён Петрович</t>
  </si>
  <si>
    <t>Хритова Дарья Андреевна</t>
  </si>
  <si>
    <t>Шевелев Александр Михайлович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</si>
</sst>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.mm\.yyyy"/>
    <numFmt numFmtId="165" formatCode="dd\.mm\.yy"/>
    <numFmt numFmtId="166" formatCode="d\.m\.yyyy"/>
    <numFmt numFmtId="167" formatCode="d\.m\.yy"/>
  </numFmts>
  <fonts count="10">
    <font>
      <sz val="11.0"/>
      <color theme="1"/>
      <name val="Arial"/>
    </font>
    <font>
      <sz val="14.0"/>
      <color theme="1"/>
      <name val="Times New Roman"/>
    </font>
    <font>
      <sz val="14.0"/>
      <color rgb="FF000000"/>
      <name val="Times New Roman"/>
    </font>
    <font>
      <b/>
      <sz val="14.0"/>
      <color theme="1"/>
      <name val="Times New Roman"/>
    </font>
    <font>
      <sz val="11.0"/>
      <color theme="1"/>
      <name val="Calibri"/>
    </font>
    <font>
      <color theme="1"/>
      <name val="Calibri"/>
    </font>
    <font/>
    <font>
      <sz val="14.0"/>
      <color rgb="FFB7B7B7"/>
      <name val="Times New Roman"/>
    </font>
    <font>
      <sz val="14.0"/>
      <color rgb="FFFF0000"/>
      <name val="Times New Roman"/>
    </font>
    <font>
      <b/>
      <sz val="14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ill="1" applyFont="1">
      <alignment readingOrder="0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readingOrder="0"/>
    </xf>
    <xf borderId="8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4" fillId="2" fontId="1" numFmtId="0" xfId="0" applyBorder="1" applyFont="1"/>
    <xf borderId="10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11" fillId="2" fontId="1" numFmtId="0" xfId="0" applyBorder="1" applyFont="1"/>
    <xf borderId="12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1" numFmtId="0" xfId="0" applyFont="1"/>
    <xf borderId="15" fillId="0" fontId="3" numFmtId="0" xfId="0" applyAlignment="1" applyBorder="1" applyFont="1">
      <alignment readingOrder="0"/>
    </xf>
    <xf borderId="15" fillId="0" fontId="5" numFmtId="0" xfId="0" applyBorder="1" applyFont="1"/>
    <xf borderId="0" fillId="0" fontId="5" numFmtId="0" xfId="0" applyFont="1"/>
    <xf borderId="16" fillId="0" fontId="1" numFmtId="0" xfId="0" applyBorder="1" applyFont="1"/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4" numFmtId="0" xfId="0" applyBorder="1" applyFont="1"/>
    <xf borderId="15" fillId="0" fontId="4" numFmtId="0" xfId="0" applyBorder="1" applyFont="1"/>
    <xf borderId="0" fillId="0" fontId="5" numFmtId="10" xfId="0" applyFont="1" applyNumberFormat="1"/>
    <xf borderId="8" fillId="2" fontId="1" numFmtId="0" xfId="0" applyAlignment="1" applyBorder="1" applyFont="1">
      <alignment horizontal="center" readingOrder="0"/>
    </xf>
    <xf borderId="20" fillId="0" fontId="6" numFmtId="0" xfId="0" applyBorder="1" applyFont="1"/>
    <xf borderId="20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2" numFmtId="165" xfId="0" applyAlignment="1" applyBorder="1" applyFont="1" applyNumberFormat="1">
      <alignment horizontal="center" shrinkToFit="0" vertical="center" wrapText="1"/>
    </xf>
    <xf borderId="4" fillId="3" fontId="7" numFmtId="0" xfId="0" applyAlignment="1" applyBorder="1" applyFill="1" applyFont="1">
      <alignment horizontal="center" readingOrder="0" shrinkToFit="0" vertical="center" wrapText="1"/>
    </xf>
    <xf borderId="0" fillId="0" fontId="4" numFmtId="0" xfId="0" applyFont="1"/>
    <xf borderId="4" fillId="0" fontId="8" numFmtId="0" xfId="0" applyAlignment="1" applyBorder="1" applyFont="1">
      <alignment horizontal="center" shrinkToFit="0" vertical="center" wrapText="1"/>
    </xf>
    <xf borderId="4" fillId="0" fontId="2" numFmtId="166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2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22.5"/>
    <col customWidth="1" min="4" max="4" width="35.13"/>
    <col customWidth="1" min="5" max="5" width="14.0"/>
    <col customWidth="1" min="6" max="6" width="12.88"/>
    <col customWidth="1" min="7" max="7" width="10.88"/>
    <col customWidth="1" min="8" max="8" width="10.25"/>
    <col customWidth="1" min="9" max="11" width="11.63"/>
    <col customWidth="1" min="12" max="26" width="7.63"/>
  </cols>
  <sheetData>
    <row r="1" ht="7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.0" customHeight="1">
      <c r="A2" s="6" t="s">
        <v>11</v>
      </c>
      <c r="B2" s="7">
        <v>6.0</v>
      </c>
      <c r="C2" s="7">
        <f t="shared" ref="C2:C20" si="1">B2-D2</f>
        <v>0</v>
      </c>
      <c r="D2" s="8">
        <f>COUNTIF('СПИСОК СТУДЕНТОВ С ТЕМАМИ'!C2:C99, "Гусев К.В.")</f>
        <v>6</v>
      </c>
      <c r="E2" s="9">
        <f t="shared" ref="E2:E20" si="2">D2*18</f>
        <v>108</v>
      </c>
      <c r="F2" s="9">
        <f t="shared" ref="F2:F20" si="3">B2*18</f>
        <v>108</v>
      </c>
      <c r="G2" s="10">
        <f>COUNTIF('СПИСОК СТУДЕНТОВ С ТЕМАМИ'!C2:C27, "Гусев К.В.")</f>
        <v>4</v>
      </c>
      <c r="H2" s="10">
        <f>COUNTIF('СПИСОК СТУДЕНТОВ С ТЕМАМИ'!C28:C44, "Гусев К.В.")</f>
        <v>1</v>
      </c>
      <c r="I2" s="10">
        <f>COUNTIF('СПИСОК СТУДЕНТОВ С ТЕМАМИ'!C45:C61, "Гусев К.В.")</f>
        <v>1</v>
      </c>
      <c r="J2" s="10">
        <f>COUNTIF('СПИСОК СТУДЕНТОВ С ТЕМАМИ'!C62:C79, "Гусев К.В.")</f>
        <v>0</v>
      </c>
      <c r="K2" s="9">
        <f>COUNTIF('СПИСОК СТУДЕНТОВ С ТЕМАМИ'!C80:C99, "Гусев К.В.")</f>
        <v>0</v>
      </c>
    </row>
    <row r="3" ht="30.0" customHeight="1">
      <c r="A3" s="11" t="s">
        <v>12</v>
      </c>
      <c r="B3" s="9">
        <v>2.0</v>
      </c>
      <c r="C3" s="9">
        <f t="shared" si="1"/>
        <v>-1</v>
      </c>
      <c r="D3" s="12">
        <f>COUNTIF('СПИСОК СТУДЕНТОВ С ТЕМАМИ'!C2:C99, "Смольянинова В.А.")</f>
        <v>3</v>
      </c>
      <c r="E3" s="9">
        <f t="shared" si="2"/>
        <v>54</v>
      </c>
      <c r="F3" s="9">
        <f t="shared" si="3"/>
        <v>36</v>
      </c>
      <c r="G3" s="10">
        <f>COUNTIF('СПИСОК СТУДЕНТОВ С ТЕМАМИ'!C2:C27, "Смольянинова В.А.")</f>
        <v>1</v>
      </c>
      <c r="H3" s="10">
        <f>COUNTIF('СПИСОК СТУДЕНТОВ С ТЕМАМИ'!C28:C44, "Смольянинова В.А.")</f>
        <v>0</v>
      </c>
      <c r="I3" s="10">
        <f>COUNTIF('СПИСОК СТУДЕНТОВ С ТЕМАМИ'!C45:C61, "Смольянинова В.А.")</f>
        <v>2</v>
      </c>
      <c r="J3" s="10">
        <f>COUNTIF('СПИСОК СТУДЕНТОВ С ТЕМАМИ'!C62:C79, "Смольянинова В.А.")</f>
        <v>0</v>
      </c>
      <c r="K3" s="13">
        <f>COUNTIF('СПИСОК СТУДЕНТОВ С ТЕМАМИ'!C80:C99, "Смольянинова В.А.")</f>
        <v>0</v>
      </c>
    </row>
    <row r="4" ht="30.0" customHeight="1">
      <c r="A4" s="14" t="s">
        <v>13</v>
      </c>
      <c r="B4" s="9">
        <v>1.0</v>
      </c>
      <c r="C4" s="9">
        <f t="shared" si="1"/>
        <v>0</v>
      </c>
      <c r="D4" s="15">
        <f>COUNTIF('СПИСОК СТУДЕНТОВ С ТЕМАМИ'!C2:C99, "Басок Б.М.")</f>
        <v>1</v>
      </c>
      <c r="E4" s="9">
        <f t="shared" si="2"/>
        <v>18</v>
      </c>
      <c r="F4" s="9">
        <f t="shared" si="3"/>
        <v>18</v>
      </c>
      <c r="G4" s="10">
        <f>COUNTIF('СПИСОК СТУДЕНТОВ С ТЕМАМИ'!C2:C27, "Басок Б.М.")</f>
        <v>0</v>
      </c>
      <c r="H4" s="10">
        <f>COUNTIF('СПИСОК СТУДЕНТОВ С ТЕМАМИ'!C28:C44, "Басок Б.М.")</f>
        <v>0</v>
      </c>
      <c r="I4" s="10">
        <f>COUNTIF('СПИСОК СТУДЕНТОВ С ТЕМАМИ'!C45:C61, "Басок Б.М.")</f>
        <v>0</v>
      </c>
      <c r="J4" s="10">
        <f>COUNTIF('СПИСОК СТУДЕНТОВ С ТЕМАМИ'!C62:C79, "Басок Б.М.")</f>
        <v>1</v>
      </c>
      <c r="K4" s="13">
        <f>COUNTIF('СПИСОК СТУДЕНТОВ С ТЕМАМИ'!C80:C99, "Басок Б.М.")</f>
        <v>0</v>
      </c>
    </row>
    <row r="5" ht="30.0" customHeight="1">
      <c r="A5" s="14" t="s">
        <v>14</v>
      </c>
      <c r="B5" s="9">
        <v>5.0</v>
      </c>
      <c r="C5" s="9">
        <f t="shared" si="1"/>
        <v>0</v>
      </c>
      <c r="D5" s="12">
        <f>COUNTIF('СПИСОК СТУДЕНТОВ С ТЕМАМИ'!C2:C99, "Баранюк В.В.")</f>
        <v>5</v>
      </c>
      <c r="E5" s="9">
        <f t="shared" si="2"/>
        <v>90</v>
      </c>
      <c r="F5" s="9">
        <f t="shared" si="3"/>
        <v>90</v>
      </c>
      <c r="G5" s="10">
        <f>COUNTIF('СПИСОК СТУДЕНТОВ С ТЕМАМИ'!C2:C27, "Баранюк В.В.")</f>
        <v>5</v>
      </c>
      <c r="H5" s="10">
        <f>COUNTIF('СПИСОК СТУДЕНТОВ С ТЕМАМИ'!C28:C44, "Баранюк В.В.")</f>
        <v>0</v>
      </c>
      <c r="I5" s="10">
        <f>COUNTIF('СПИСОК СТУДЕНТОВ С ТЕМАМИ'!C45:C61, "Баранюк В.В.")</f>
        <v>0</v>
      </c>
      <c r="J5" s="10">
        <f>COUNTIF('СПИСОК СТУДЕНТОВ С ТЕМАМИ'!C62:C79, "Баранюк В.В.")</f>
        <v>0</v>
      </c>
      <c r="K5" s="13">
        <f>COUNTIF('СПИСОК СТУДЕНТОВ С ТЕМАМИ'!C80:C99, "Баранюк В.В.")</f>
        <v>0</v>
      </c>
    </row>
    <row r="6" ht="30.0" customHeight="1">
      <c r="A6" s="11" t="s">
        <v>15</v>
      </c>
      <c r="B6" s="9">
        <v>8.0</v>
      </c>
      <c r="C6" s="9">
        <f t="shared" si="1"/>
        <v>0</v>
      </c>
      <c r="D6" s="15">
        <f>COUNTIF('СПИСОК СТУДЕНТОВ С ТЕМАМИ'!C2:C99, "Синицын И.В.")</f>
        <v>8</v>
      </c>
      <c r="E6" s="9">
        <f t="shared" si="2"/>
        <v>144</v>
      </c>
      <c r="F6" s="9">
        <f t="shared" si="3"/>
        <v>144</v>
      </c>
      <c r="G6" s="10">
        <f>COUNTIF('СПИСОК СТУДЕНТОВ С ТЕМАМИ'!C2:C27, "Синицын И.В.")</f>
        <v>2</v>
      </c>
      <c r="H6" s="10">
        <f>COUNTIF('СПИСОК СТУДЕНТОВ С ТЕМАМИ'!C28:C44, "Синицын И.В.")</f>
        <v>1</v>
      </c>
      <c r="I6" s="10">
        <f>COUNTIF('СПИСОК СТУДЕНТОВ С ТЕМАМИ'!C45:C61, "Синицын И.В.")</f>
        <v>1</v>
      </c>
      <c r="J6" s="10">
        <f>COUNTIF('СПИСОК СТУДЕНТОВ С ТЕМАМИ'!C62:C79, "Синицын И.В.")</f>
        <v>3</v>
      </c>
      <c r="K6" s="13">
        <f>COUNTIF('СПИСОК СТУДЕНТОВ С ТЕМАМИ'!C80:C99, "Синицын И.В.")</f>
        <v>1</v>
      </c>
    </row>
    <row r="7" ht="30.0" customHeight="1">
      <c r="A7" s="14" t="s">
        <v>16</v>
      </c>
      <c r="B7" s="16">
        <v>2.0</v>
      </c>
      <c r="C7" s="9">
        <f t="shared" si="1"/>
        <v>1</v>
      </c>
      <c r="D7" s="12">
        <f>COUNTIF('СПИСОК СТУДЕНТОВ С ТЕМАМИ'!C2:C99, "Бескин А.Л.")</f>
        <v>1</v>
      </c>
      <c r="E7" s="9">
        <f t="shared" si="2"/>
        <v>18</v>
      </c>
      <c r="F7" s="9">
        <f t="shared" si="3"/>
        <v>36</v>
      </c>
      <c r="G7" s="10">
        <f>COUNTIF('СПИСОК СТУДЕНТОВ С ТЕМАМИ'!C2:C27, "Бескин А.Л.")</f>
        <v>1</v>
      </c>
      <c r="H7" s="10">
        <f>COUNTIF('СПИСОК СТУДЕНТОВ С ТЕМАМИ'!C28:C44, "Бескин А.Л.")</f>
        <v>0</v>
      </c>
      <c r="I7" s="10">
        <f>COUNTIF('СПИСОК СТУДЕНТОВ С ТЕМАМИ'!C45:C61, "Бескин А.Л.")</f>
        <v>0</v>
      </c>
      <c r="J7" s="10">
        <f>COUNTIF('СПИСОК СТУДЕНТОВ С ТЕМАМИ'!C62:C79, "Бескин А.Л.")</f>
        <v>0</v>
      </c>
      <c r="K7" s="13">
        <f>COUNTIF('СПИСОК СТУДЕНТОВ С ТЕМАМИ'!C80:C99, "Бескин А.Л.")</f>
        <v>0</v>
      </c>
    </row>
    <row r="8" ht="30.0" customHeight="1">
      <c r="A8" s="11" t="s">
        <v>17</v>
      </c>
      <c r="B8" s="9">
        <v>12.0</v>
      </c>
      <c r="C8" s="9">
        <f t="shared" si="1"/>
        <v>0</v>
      </c>
      <c r="D8" s="15">
        <f>COUNTIF('СПИСОК СТУДЕНТОВ С ТЕМАМИ'!C2:C99, "Григорьев В.К.")</f>
        <v>12</v>
      </c>
      <c r="E8" s="9">
        <f t="shared" si="2"/>
        <v>216</v>
      </c>
      <c r="F8" s="9">
        <f t="shared" si="3"/>
        <v>216</v>
      </c>
      <c r="G8" s="10">
        <f>COUNTIF('СПИСОК СТУДЕНТОВ С ТЕМАМИ'!C2:C27, "Григорьев В.К.")</f>
        <v>2</v>
      </c>
      <c r="H8" s="10">
        <f>COUNTIF('СПИСОК СТУДЕНТОВ С ТЕМАМИ'!C28:C44, "Григорьев В.К.")</f>
        <v>2</v>
      </c>
      <c r="I8" s="10">
        <f>COUNTIF('СПИСОК СТУДЕНТОВ С ТЕМАМИ'!C45:C61, "Григорьев В.К.")</f>
        <v>1</v>
      </c>
      <c r="J8" s="10">
        <f>COUNTIF('СПИСОК СТУДЕНТОВ С ТЕМАМИ'!C62:C79, "Григорьев В.К.")</f>
        <v>2</v>
      </c>
      <c r="K8" s="13">
        <f>COUNTIF('СПИСОК СТУДЕНТОВ С ТЕМАМИ'!C80:C99, "Григорьев В.К.")</f>
        <v>5</v>
      </c>
    </row>
    <row r="9" ht="30.0" customHeight="1">
      <c r="A9" s="11" t="s">
        <v>18</v>
      </c>
      <c r="B9" s="9">
        <v>7.0</v>
      </c>
      <c r="C9" s="9">
        <f t="shared" si="1"/>
        <v>0</v>
      </c>
      <c r="D9" s="12">
        <f>COUNTIF('СПИСОК СТУДЕНТОВ С ТЕМАМИ'!C2:C99, "Бирюкова А.А.")</f>
        <v>7</v>
      </c>
      <c r="E9" s="9">
        <f t="shared" si="2"/>
        <v>126</v>
      </c>
      <c r="F9" s="9">
        <f t="shared" si="3"/>
        <v>126</v>
      </c>
      <c r="G9" s="10">
        <f>COUNTIF('СПИСОК СТУДЕНТОВ С ТЕМАМИ'!C2:C27, "Бирюкова А.А.")</f>
        <v>0</v>
      </c>
      <c r="H9" s="10">
        <f>COUNTIF('СПИСОК СТУДЕНТОВ С ТЕМАМИ'!C28:C44, "Бирюкова А.А.")</f>
        <v>3</v>
      </c>
      <c r="I9" s="10">
        <f>COUNTIF('СПИСОК СТУДЕНТОВ С ТЕМАМИ'!C45:C61, "Бирюкова А.А.")</f>
        <v>1</v>
      </c>
      <c r="J9" s="10">
        <f>COUNTIF('СПИСОК СТУДЕНТОВ С ТЕМАМИ'!C62:C79, "Бирюкова А.А.")</f>
        <v>0</v>
      </c>
      <c r="K9" s="13">
        <f>COUNTIF('СПИСОК СТУДЕНТОВ С ТЕМАМИ'!C80:C99, "Бирюкова А.А.")</f>
        <v>3</v>
      </c>
    </row>
    <row r="10" ht="30.0" customHeight="1">
      <c r="A10" s="11" t="s">
        <v>19</v>
      </c>
      <c r="B10" s="9">
        <v>9.0</v>
      </c>
      <c r="C10" s="9">
        <f t="shared" si="1"/>
        <v>0</v>
      </c>
      <c r="D10" s="12">
        <f>COUNTIF('СПИСОК СТУДЕНТОВ С ТЕМАМИ'!C2:C99, "Данилкин Ф.А.")</f>
        <v>9</v>
      </c>
      <c r="E10" s="9">
        <f t="shared" si="2"/>
        <v>162</v>
      </c>
      <c r="F10" s="9">
        <f t="shared" si="3"/>
        <v>162</v>
      </c>
      <c r="G10" s="10">
        <f>COUNTIF('СПИСОК СТУДЕНТОВ С ТЕМАМИ'!C2:C27, "Данилкин Ф.А.")</f>
        <v>2</v>
      </c>
      <c r="H10" s="10">
        <f>COUNTIF('СПИСОК СТУДЕНТОВ С ТЕМАМИ'!C28:C44, "Данилкин Ф.А.")</f>
        <v>2</v>
      </c>
      <c r="I10" s="10">
        <f>COUNTIF('СПИСОК СТУДЕНТОВ С ТЕМАМИ'!C45:C61, "Данилкин Ф.А.")</f>
        <v>1</v>
      </c>
      <c r="J10" s="10">
        <f>COUNTIF('СПИСОК СТУДЕНТОВ С ТЕМАМИ'!C62:C79, "Данилкин Ф.А.")</f>
        <v>1</v>
      </c>
      <c r="K10" s="13">
        <f>COUNTIF('СПИСОК СТУДЕНТОВ С ТЕМАМИ'!C80:C99, "Данилкин Ф.А.")</f>
        <v>3</v>
      </c>
    </row>
    <row r="11" ht="30.0" customHeight="1">
      <c r="A11" s="11" t="s">
        <v>20</v>
      </c>
      <c r="B11" s="9">
        <v>3.0</v>
      </c>
      <c r="C11" s="9">
        <f t="shared" si="1"/>
        <v>0</v>
      </c>
      <c r="D11" s="12">
        <f>COUNTIF('СПИСОК СТУДЕНТОВ С ТЕМАМИ'!C2:C99, "Леонтьев А.С.")</f>
        <v>3</v>
      </c>
      <c r="E11" s="9">
        <f t="shared" si="2"/>
        <v>54</v>
      </c>
      <c r="F11" s="9">
        <f t="shared" si="3"/>
        <v>54</v>
      </c>
      <c r="G11" s="10">
        <f>COUNTIF('СПИСОК СТУДЕНТОВ С ТЕМАМИ'!C2:C27, "Леонтьев А.С.")</f>
        <v>0</v>
      </c>
      <c r="H11" s="10">
        <f>COUNTIF('СПИСОК СТУДЕНТОВ С ТЕМАМИ'!C28:C44, "Леонтьев А.С.")</f>
        <v>1</v>
      </c>
      <c r="I11" s="10">
        <f>COUNTIF('СПИСОК СТУДЕНТОВ С ТЕМАМИ'!C45:C61, "Леонтьев А.С.")</f>
        <v>0</v>
      </c>
      <c r="J11" s="10">
        <f>COUNTIF('СПИСОК СТУДЕНТОВ С ТЕМАМИ'!C62:C79, "Леонтьев А.С.")</f>
        <v>0</v>
      </c>
      <c r="K11" s="13">
        <f>COUNTIF('СПИСОК СТУДЕНТОВ С ТЕМАМИ'!C80:C99, "Леонтьев А.С.")</f>
        <v>2</v>
      </c>
    </row>
    <row r="12" ht="30.0" customHeight="1">
      <c r="A12" s="14" t="s">
        <v>21</v>
      </c>
      <c r="B12" s="9">
        <v>3.0</v>
      </c>
      <c r="C12" s="9">
        <f t="shared" si="1"/>
        <v>0</v>
      </c>
      <c r="D12" s="9">
        <f>COUNTIF('СПИСОК СТУДЕНТОВ С ТЕМАМИ'!C2:C99, "Сыромятников В.П.")</f>
        <v>3</v>
      </c>
      <c r="E12" s="9">
        <f t="shared" si="2"/>
        <v>54</v>
      </c>
      <c r="F12" s="9">
        <f t="shared" si="3"/>
        <v>54</v>
      </c>
      <c r="G12" s="10">
        <f>COUNTIF('СПИСОК СТУДЕНТОВ С ТЕМАМИ'!C2:C27, "Сыромятников В.П.")</f>
        <v>3</v>
      </c>
      <c r="H12" s="10">
        <f>COUNTIF('СПИСОК СТУДЕНТОВ С ТЕМАМИ'!C28:C44, "Сыромятников В.П.")</f>
        <v>0</v>
      </c>
      <c r="I12" s="10">
        <f>COUNTIF('СПИСОК СТУДЕНТОВ С ТЕМАМИ'!C45:C61, "Сыромятников В.П.")</f>
        <v>0</v>
      </c>
      <c r="J12" s="10">
        <f>COUNTIF('СПИСОК СТУДЕНТОВ С ТЕМАМИ'!C62:C79, "Сыромятников В.П.")</f>
        <v>0</v>
      </c>
      <c r="K12" s="13">
        <f>COUNTIF('СПИСОК СТУДЕНТОВ С ТЕМАМИ'!C80:C99, "Сыромятников В.П.")</f>
        <v>0</v>
      </c>
    </row>
    <row r="13" ht="30.0" customHeight="1">
      <c r="A13" s="14" t="s">
        <v>22</v>
      </c>
      <c r="B13" s="9">
        <v>3.0</v>
      </c>
      <c r="C13" s="9">
        <f t="shared" si="1"/>
        <v>0</v>
      </c>
      <c r="D13" s="9">
        <f>COUNTIF('СПИСОК СТУДЕНТОВ С ТЕМАМИ'!C2:C99, "Головин С.А.")</f>
        <v>3</v>
      </c>
      <c r="E13" s="9">
        <f t="shared" si="2"/>
        <v>54</v>
      </c>
      <c r="F13" s="9">
        <f t="shared" si="3"/>
        <v>54</v>
      </c>
      <c r="G13" s="10">
        <f>COUNTIF('СПИСОК СТУДЕНТОВ С ТЕМАМИ'!C2:C27, "Головин С.А.")</f>
        <v>1</v>
      </c>
      <c r="H13" s="10">
        <f>COUNTIF('СПИСОК СТУДЕНТОВ С ТЕМАМИ'!C28:C44, "Головин С.А.")</f>
        <v>1</v>
      </c>
      <c r="I13" s="10">
        <f>COUNTIF('СПИСОК СТУДЕНТОВ С ТЕМАМИ'!C45:C61, "Головин С.А.")</f>
        <v>0</v>
      </c>
      <c r="J13" s="10">
        <f>COUNTIF('СПИСОК СТУДЕНТОВ С ТЕМАМИ'!C62:C79, "Головин С.А.")</f>
        <v>1</v>
      </c>
      <c r="K13" s="13">
        <f>COUNTIF('СПИСОК СТУДЕНТОВ С ТЕМАМИ'!C80:C99, "Головин С.А.")</f>
        <v>0</v>
      </c>
    </row>
    <row r="14" ht="30.0" customHeight="1">
      <c r="A14" s="14" t="s">
        <v>23</v>
      </c>
      <c r="B14" s="9">
        <v>3.0</v>
      </c>
      <c r="C14" s="9">
        <f t="shared" si="1"/>
        <v>0</v>
      </c>
      <c r="D14" s="9">
        <f>COUNTIF('СПИСОК СТУДЕНТОВ С ТЕМАМИ'!C2:C99, "Аншина М.Л.")</f>
        <v>3</v>
      </c>
      <c r="E14" s="9">
        <f t="shared" si="2"/>
        <v>54</v>
      </c>
      <c r="F14" s="9">
        <f t="shared" si="3"/>
        <v>54</v>
      </c>
      <c r="G14" s="10">
        <f>COUNTIF('СПИСОК СТУДЕНТОВ С ТЕМАМИ'!C2:C27, "Аншина М.Л.")</f>
        <v>0</v>
      </c>
      <c r="H14" s="10">
        <f>COUNTIF('СПИСОК СТУДЕНТОВ С ТЕМАМИ'!C28:C44, "Аншина М.Л.")</f>
        <v>0</v>
      </c>
      <c r="I14" s="10">
        <f>COUNTIF('СПИСОК СТУДЕНТОВ С ТЕМАМИ'!C45:C61, "Аншина М.Л.")</f>
        <v>1</v>
      </c>
      <c r="J14" s="10">
        <f>COUNTIF('СПИСОК СТУДЕНТОВ С ТЕМАМИ'!C62:C79, "Аншина М.Л.")</f>
        <v>2</v>
      </c>
      <c r="K14" s="13">
        <f>COUNTIF('СПИСОК СТУДЕНТОВ С ТЕМАМИ'!C80:C99, "Аншина М.Л.")</f>
        <v>0</v>
      </c>
    </row>
    <row r="15" ht="30.0" customHeight="1">
      <c r="A15" s="14" t="s">
        <v>24</v>
      </c>
      <c r="B15" s="9">
        <v>8.0</v>
      </c>
      <c r="C15" s="9">
        <f t="shared" si="1"/>
        <v>0</v>
      </c>
      <c r="D15" s="9">
        <f>COUNTIF('СПИСОК СТУДЕНТОВ С ТЕМАМИ'!C2:C99, "Скворцова Л.А.")</f>
        <v>8</v>
      </c>
      <c r="E15" s="9">
        <f t="shared" si="2"/>
        <v>144</v>
      </c>
      <c r="F15" s="9">
        <f t="shared" si="3"/>
        <v>144</v>
      </c>
      <c r="G15" s="10">
        <f>COUNTIF('СПИСОК СТУДЕНТОВ С ТЕМАМИ'!C2:C27, "Скворцова Л.А.")</f>
        <v>2</v>
      </c>
      <c r="H15" s="10">
        <f>COUNTIF('СПИСОК СТУДЕНТОВ С ТЕМАМИ'!C28:C44, "Скворцова Л.А.")</f>
        <v>2</v>
      </c>
      <c r="I15" s="10">
        <f>COUNTIF('СПИСОК СТУДЕНТОВ С ТЕМАМИ'!C45:C61, "Скворцова Л.А.")</f>
        <v>1</v>
      </c>
      <c r="J15" s="10">
        <f>COUNTIF('СПИСОК СТУДЕНТОВ С ТЕМАМИ'!C62:C79, "Скворцова Л.А.")</f>
        <v>3</v>
      </c>
      <c r="K15" s="13">
        <f>COUNTIF('СПИСОК СТУДЕНТОВ С ТЕМАМИ'!C80:C99, "Скворцова Л.А.")</f>
        <v>0</v>
      </c>
    </row>
    <row r="16" ht="30.0" customHeight="1">
      <c r="A16" s="14" t="s">
        <v>25</v>
      </c>
      <c r="B16" s="9">
        <v>6.0</v>
      </c>
      <c r="C16" s="9">
        <f t="shared" si="1"/>
        <v>0</v>
      </c>
      <c r="D16" s="9">
        <f>COUNTIF('СПИСОК СТУДЕНТОВ С ТЕМАМИ'!C2:C99, "Миронов А.Н.")</f>
        <v>6</v>
      </c>
      <c r="E16" s="9">
        <f t="shared" si="2"/>
        <v>108</v>
      </c>
      <c r="F16" s="9">
        <f t="shared" si="3"/>
        <v>108</v>
      </c>
      <c r="G16" s="10">
        <f>COUNTIF('СПИСОК СТУДЕНТОВ С ТЕМАМИ'!C2:C27, "Миронов А.Н.")</f>
        <v>2</v>
      </c>
      <c r="H16" s="10">
        <f>COUNTIF('СПИСОК СТУДЕНТОВ С ТЕМАМИ'!C28:C44, "Миронов А.Н.")</f>
        <v>1</v>
      </c>
      <c r="I16" s="10">
        <f>COUNTIF('СПИСОК СТУДЕНТОВ С ТЕМАМИ'!C45:C61, "Миронов А.Н.")</f>
        <v>1</v>
      </c>
      <c r="J16" s="10">
        <f>COUNTIF('СПИСОК СТУДЕНТОВ С ТЕМАМИ'!C62:C79, "Миронов А.Н.")</f>
        <v>1</v>
      </c>
      <c r="K16" s="13">
        <f>COUNTIF('СПИСОК СТУДЕНТОВ С ТЕМАМИ'!C80:C99, "Миронов А.Н.")</f>
        <v>1</v>
      </c>
    </row>
    <row r="17" ht="30.0" customHeight="1">
      <c r="A17" s="14" t="s">
        <v>26</v>
      </c>
      <c r="B17" s="9">
        <v>6.0</v>
      </c>
      <c r="C17" s="9">
        <f t="shared" si="1"/>
        <v>-1</v>
      </c>
      <c r="D17" s="9">
        <f>COUNTIF('СПИСОК СТУДЕНТОВ С ТЕМАМИ'!C2:C99, "Рысин М.Л.")</f>
        <v>7</v>
      </c>
      <c r="E17" s="9">
        <f t="shared" si="2"/>
        <v>126</v>
      </c>
      <c r="F17" s="9">
        <f t="shared" si="3"/>
        <v>108</v>
      </c>
      <c r="G17" s="10">
        <f>COUNTIF('СПИСОК СТУДЕНТОВ С ТЕМАМИ'!C2:C27, "Рысин М.Л.")</f>
        <v>1</v>
      </c>
      <c r="H17" s="10">
        <f>COUNTIF('СПИСОК СТУДЕНТОВ С ТЕМАМИ'!C28:C44, "Рысин М.Л.")</f>
        <v>0</v>
      </c>
      <c r="I17" s="10">
        <f>COUNTIF('СПИСОК СТУДЕНТОВ С ТЕМАМИ'!C45:C61, "Рысин М.Л.")</f>
        <v>3</v>
      </c>
      <c r="J17" s="10">
        <f>COUNTIF('СПИСОК СТУДЕНТОВ С ТЕМАМИ'!C62:C79, "Рысин М.Л.")</f>
        <v>1</v>
      </c>
      <c r="K17" s="13">
        <f>COUNTIF('СПИСОК СТУДЕНТОВ С ТЕМАМИ'!C80:C99, "Рысин М.Л.")</f>
        <v>2</v>
      </c>
    </row>
    <row r="18" ht="30.0" customHeight="1">
      <c r="A18" s="14" t="s">
        <v>27</v>
      </c>
      <c r="B18" s="9">
        <v>5.0</v>
      </c>
      <c r="C18" s="9">
        <f t="shared" si="1"/>
        <v>1</v>
      </c>
      <c r="D18" s="9">
        <f>COUNTIF('СПИСОК СТУДЕНТОВ С ТЕМАМИ'!C2:C99, "Гданский Н.И.")</f>
        <v>4</v>
      </c>
      <c r="E18" s="9">
        <f t="shared" si="2"/>
        <v>72</v>
      </c>
      <c r="F18" s="9">
        <f t="shared" si="3"/>
        <v>90</v>
      </c>
      <c r="G18" s="10">
        <f>COUNTIF('СПИСОК СТУДЕНТОВ С ТЕМАМИ'!C2:C27, "Гданский Н.И.")</f>
        <v>0</v>
      </c>
      <c r="H18" s="10">
        <f>COUNTIF('СПИСОК СТУДЕНТОВ С ТЕМАМИ'!C28:C44, "Гданский Н.И.")</f>
        <v>1</v>
      </c>
      <c r="I18" s="10">
        <f>COUNTIF('СПИСОК СТУДЕНТОВ С ТЕМАМИ'!C45:C61, "Гданский Н.И.")</f>
        <v>2</v>
      </c>
      <c r="J18" s="10">
        <f>COUNTIF('СПИСОК СТУДЕНТОВ С ТЕМАМИ'!C62:C79, "Гданский Н.И.")</f>
        <v>0</v>
      </c>
      <c r="K18" s="13">
        <f>COUNTIF('СПИСОК СТУДЕНТОВ С ТЕМАМИ'!C80:C99, "Гданский Н.И.")</f>
        <v>1</v>
      </c>
    </row>
    <row r="19" ht="30.0" customHeight="1">
      <c r="A19" s="17" t="s">
        <v>28</v>
      </c>
      <c r="B19" s="18">
        <v>7.0</v>
      </c>
      <c r="C19" s="9">
        <f t="shared" si="1"/>
        <v>0</v>
      </c>
      <c r="D19" s="9">
        <f>COUNTIF('СПИСОК СТУДЕНТОВ С ТЕМАМИ'!C2:C99, "Петренко А.А.")</f>
        <v>7</v>
      </c>
      <c r="E19" s="9">
        <f t="shared" si="2"/>
        <v>126</v>
      </c>
      <c r="F19" s="9">
        <f t="shared" si="3"/>
        <v>126</v>
      </c>
      <c r="G19" s="10">
        <f>COUNTIF('СПИСОК СТУДЕНТОВ С ТЕМАМИ'!C2:C27, "Петренко А.А.")</f>
        <v>0</v>
      </c>
      <c r="H19" s="10">
        <f>COUNTIF('СПИСОК СТУДЕНТОВ С ТЕМАМИ'!C28:C44, "Петренко А.А.")</f>
        <v>0</v>
      </c>
      <c r="I19" s="10">
        <f>COUNTIF('СПИСОК СТУДЕНТОВ С ТЕМАМИ'!C45:C61, "Петренко А.А.")</f>
        <v>2</v>
      </c>
      <c r="J19" s="10">
        <f>COUNTIF('СПИСОК СТУДЕНТОВ С ТЕМАМИ'!C62:C79, "Петренко А.А.")</f>
        <v>3</v>
      </c>
      <c r="K19" s="13">
        <f>COUNTIF('СПИСОК СТУДЕНТОВ С ТЕМАМИ'!C80:C99, "Петренко А.А.")</f>
        <v>2</v>
      </c>
    </row>
    <row r="20" ht="30.0" customHeight="1">
      <c r="A20" s="14" t="s">
        <v>29</v>
      </c>
      <c r="B20" s="9">
        <v>2.0</v>
      </c>
      <c r="C20" s="9">
        <f t="shared" si="1"/>
        <v>0</v>
      </c>
      <c r="D20" s="9">
        <f>COUNTIF('СПИСОК СТУДЕНТОВ С ТЕМАМИ'!C2:C99, "Володина А.М.")</f>
        <v>2</v>
      </c>
      <c r="E20" s="9">
        <f t="shared" si="2"/>
        <v>36</v>
      </c>
      <c r="F20" s="9">
        <f t="shared" si="3"/>
        <v>36</v>
      </c>
      <c r="G20" s="10">
        <f>COUNTIF('СПИСОК СТУДЕНТОВ С ТЕМАМИ'!C2:C27, "Володина А.М.")</f>
        <v>0</v>
      </c>
      <c r="H20" s="10">
        <f>COUNTIF('СПИСОК СТУДЕНТОВ С ТЕМАМИ'!C28:C44, "Володина А.М.")</f>
        <v>2</v>
      </c>
      <c r="I20" s="19">
        <f>COUNTIF('СПИСОК СТУДЕНТОВ С ТЕМАМИ'!C45:C61, "Володина А.М.")</f>
        <v>0</v>
      </c>
      <c r="J20" s="10">
        <f>COUNTIF('СПИСОК СТУДЕНТОВ С ТЕМАМИ'!C62:C79, "Володина А.М.")</f>
        <v>0</v>
      </c>
      <c r="K20" s="18">
        <f>COUNTIF('СПИСОК СТУДЕНТОВ С ТЕМАМИ'!C80:C99, "Володина А.М.")</f>
        <v>0</v>
      </c>
    </row>
    <row r="21" ht="30.0" customHeight="1">
      <c r="A21" s="20" t="s">
        <v>30</v>
      </c>
      <c r="B21" s="21">
        <f t="shared" ref="B21:D21" si="4">SUM(B2:B20)</f>
        <v>98</v>
      </c>
      <c r="C21" s="21">
        <f t="shared" si="4"/>
        <v>0</v>
      </c>
      <c r="D21" s="22">
        <f t="shared" si="4"/>
        <v>98</v>
      </c>
      <c r="G21" s="23">
        <f t="shared" ref="G21:K21" si="5">SUM(G2:G20)+G30</f>
        <v>26</v>
      </c>
      <c r="H21" s="23">
        <f t="shared" si="5"/>
        <v>17</v>
      </c>
      <c r="I21" s="23">
        <f t="shared" si="5"/>
        <v>17</v>
      </c>
      <c r="J21" s="23">
        <f t="shared" si="5"/>
        <v>18</v>
      </c>
      <c r="K21" s="23">
        <f t="shared" si="5"/>
        <v>20</v>
      </c>
    </row>
    <row r="22" ht="30.0" customHeight="1">
      <c r="A22" s="24"/>
      <c r="B22" s="24"/>
      <c r="C22" s="24"/>
      <c r="D22" s="24"/>
    </row>
    <row r="23" ht="30.0" customHeight="1">
      <c r="A23" s="24"/>
      <c r="B23" s="24"/>
      <c r="C23" s="24"/>
      <c r="D23" s="24"/>
      <c r="F23" s="25" t="s">
        <v>31</v>
      </c>
      <c r="G23" s="26">
        <f t="shared" ref="G23:K23" si="6">G24-G21</f>
        <v>0</v>
      </c>
      <c r="H23" s="26">
        <f t="shared" si="6"/>
        <v>0</v>
      </c>
      <c r="I23" s="26">
        <f t="shared" si="6"/>
        <v>0</v>
      </c>
      <c r="J23" s="26">
        <f t="shared" si="6"/>
        <v>0</v>
      </c>
      <c r="K23" s="26">
        <f t="shared" si="6"/>
        <v>0</v>
      </c>
      <c r="L23" s="27">
        <f>sum(G23:K23)</f>
        <v>0</v>
      </c>
    </row>
    <row r="24" ht="30.0" customHeight="1">
      <c r="A24" s="28" t="s">
        <v>32</v>
      </c>
      <c r="B24" s="29">
        <f t="shared" ref="B24:D24" si="7">SUM(B2:B20)</f>
        <v>98</v>
      </c>
      <c r="C24" s="29">
        <f t="shared" si="7"/>
        <v>0</v>
      </c>
      <c r="D24" s="30">
        <f t="shared" si="7"/>
        <v>98</v>
      </c>
      <c r="F24" s="25" t="s">
        <v>32</v>
      </c>
      <c r="G24" s="31">
        <v>26.0</v>
      </c>
      <c r="H24" s="23">
        <v>17.0</v>
      </c>
      <c r="I24" s="23">
        <v>17.0</v>
      </c>
      <c r="J24" s="23">
        <v>18.0</v>
      </c>
      <c r="K24" s="32">
        <v>20.0</v>
      </c>
    </row>
    <row r="25" ht="15.75" customHeight="1">
      <c r="D25" s="33"/>
      <c r="G25" s="33">
        <f t="shared" ref="G25:K25" si="8">G21/G24</f>
        <v>1</v>
      </c>
      <c r="H25" s="33">
        <f t="shared" si="8"/>
        <v>1</v>
      </c>
      <c r="I25" s="33">
        <f t="shared" si="8"/>
        <v>1</v>
      </c>
      <c r="J25" s="33">
        <f t="shared" si="8"/>
        <v>1</v>
      </c>
      <c r="K25" s="33">
        <f t="shared" si="8"/>
        <v>1</v>
      </c>
    </row>
    <row r="26" ht="15.75" customHeight="1"/>
    <row r="27" ht="15.75" customHeight="1"/>
    <row r="28" ht="15.75" customHeight="1"/>
    <row r="29" ht="15.75" customHeight="1"/>
    <row r="30" ht="15.75" customHeight="1">
      <c r="A30" s="34" t="s">
        <v>33</v>
      </c>
      <c r="B30" s="35"/>
      <c r="C30" s="35"/>
      <c r="D30" s="36">
        <f>COUNTIF('СПИСОК СТУДЕНТОВ С ТЕМАМИ'!C12:C109, "Не пишет")</f>
        <v>0</v>
      </c>
      <c r="E30" s="37"/>
      <c r="F30" s="37"/>
      <c r="G30" s="38">
        <f>COUNTIF('СПИСОК СТУДЕНТОВ С ТЕМАМИ'!C12:C37, "Не пишет")</f>
        <v>0</v>
      </c>
      <c r="H30" s="10">
        <f>COUNTIF('СПИСОК СТУДЕНТОВ С ТЕМАМИ'!C38:C54, "Не пишет")</f>
        <v>0</v>
      </c>
      <c r="I30" s="19">
        <f>COUNTIF('СПИСОК СТУДЕНТОВ С ТЕМАМИ'!C55:C71, "Не пишет")</f>
        <v>0</v>
      </c>
      <c r="J30" s="10">
        <f>COUNTIF('СПИСОК СТУДЕНТОВ С ТЕМАМИ'!C72:C89, "Не пишет")</f>
        <v>0</v>
      </c>
      <c r="K30" s="18">
        <f>COUNTIF('СПИСОК СТУДЕНТОВ С ТЕМАМИ'!C90:C109, "Не пишет")</f>
        <v>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0:C3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56.13"/>
    <col customWidth="1" min="3" max="3" width="26.88"/>
    <col customWidth="1" min="4" max="4" width="20.63"/>
    <col customWidth="1" min="5" max="5" width="19.25"/>
    <col customWidth="1" min="6" max="26" width="7.63"/>
  </cols>
  <sheetData>
    <row r="1" ht="99.75" customHeight="1">
      <c r="A1" s="39" t="s">
        <v>34</v>
      </c>
      <c r="B1" s="40" t="s">
        <v>35</v>
      </c>
      <c r="C1" s="40" t="s">
        <v>36</v>
      </c>
      <c r="D1" s="40" t="s">
        <v>37</v>
      </c>
      <c r="E1" s="41" t="s">
        <v>38</v>
      </c>
    </row>
    <row r="2" ht="37.5" customHeight="1">
      <c r="A2" s="42" t="s">
        <v>39</v>
      </c>
      <c r="B2" s="43"/>
      <c r="C2" s="44" t="s">
        <v>15</v>
      </c>
      <c r="D2" s="42" t="s">
        <v>40</v>
      </c>
      <c r="E2" s="42"/>
    </row>
    <row r="3" ht="37.5" customHeight="1">
      <c r="A3" s="45" t="s">
        <v>41</v>
      </c>
      <c r="B3" s="4"/>
      <c r="C3" s="45" t="s">
        <v>14</v>
      </c>
      <c r="D3" s="42" t="s">
        <v>40</v>
      </c>
      <c r="E3" s="42"/>
    </row>
    <row r="4" ht="37.5" customHeight="1">
      <c r="A4" s="45" t="s">
        <v>42</v>
      </c>
      <c r="B4" s="45"/>
      <c r="C4" s="5" t="s">
        <v>11</v>
      </c>
      <c r="D4" s="42" t="s">
        <v>40</v>
      </c>
      <c r="E4" s="42"/>
    </row>
    <row r="5" ht="37.5" customHeight="1">
      <c r="A5" s="45" t="s">
        <v>43</v>
      </c>
      <c r="B5" s="45"/>
      <c r="C5" s="5" t="s">
        <v>21</v>
      </c>
      <c r="D5" s="42" t="s">
        <v>40</v>
      </c>
      <c r="E5" s="42"/>
    </row>
    <row r="6" ht="37.5" customHeight="1">
      <c r="A6" s="45" t="s">
        <v>44</v>
      </c>
      <c r="B6" s="45"/>
      <c r="C6" s="5" t="s">
        <v>11</v>
      </c>
      <c r="D6" s="42" t="s">
        <v>40</v>
      </c>
      <c r="E6" s="42"/>
    </row>
    <row r="7" ht="37.5" customHeight="1">
      <c r="A7" s="45" t="s">
        <v>45</v>
      </c>
      <c r="B7" s="45"/>
      <c r="C7" s="5" t="s">
        <v>16</v>
      </c>
      <c r="D7" s="42" t="s">
        <v>40</v>
      </c>
      <c r="E7" s="42"/>
    </row>
    <row r="8" ht="37.5" customHeight="1">
      <c r="A8" s="45" t="s">
        <v>46</v>
      </c>
      <c r="B8" s="45"/>
      <c r="C8" s="5" t="s">
        <v>11</v>
      </c>
      <c r="D8" s="42" t="s">
        <v>40</v>
      </c>
      <c r="E8" s="42"/>
    </row>
    <row r="9" ht="37.5" customHeight="1">
      <c r="A9" s="45" t="s">
        <v>47</v>
      </c>
      <c r="B9" s="45"/>
      <c r="C9" s="5" t="s">
        <v>24</v>
      </c>
      <c r="D9" s="42" t="s">
        <v>40</v>
      </c>
      <c r="E9" s="42"/>
    </row>
    <row r="10" ht="37.5" customHeight="1">
      <c r="A10" s="45" t="s">
        <v>48</v>
      </c>
      <c r="B10" s="46"/>
      <c r="C10" s="5" t="s">
        <v>24</v>
      </c>
      <c r="D10" s="42" t="s">
        <v>40</v>
      </c>
      <c r="E10" s="42"/>
    </row>
    <row r="11" ht="37.5" customHeight="1">
      <c r="A11" s="45" t="s">
        <v>49</v>
      </c>
      <c r="B11" s="45"/>
      <c r="C11" s="45" t="s">
        <v>14</v>
      </c>
      <c r="D11" s="42" t="s">
        <v>40</v>
      </c>
      <c r="E11" s="42"/>
    </row>
    <row r="12" ht="37.5" customHeight="1">
      <c r="A12" s="45" t="s">
        <v>50</v>
      </c>
      <c r="B12" s="4"/>
      <c r="C12" s="45" t="s">
        <v>14</v>
      </c>
      <c r="D12" s="42" t="s">
        <v>40</v>
      </c>
      <c r="E12" s="42"/>
    </row>
    <row r="13" ht="37.5" customHeight="1">
      <c r="A13" s="45" t="s">
        <v>51</v>
      </c>
      <c r="B13" s="45"/>
      <c r="C13" s="45" t="s">
        <v>25</v>
      </c>
      <c r="D13" s="42" t="s">
        <v>40</v>
      </c>
      <c r="E13" s="42"/>
    </row>
    <row r="14" ht="37.5" customHeight="1">
      <c r="A14" s="45" t="s">
        <v>52</v>
      </c>
      <c r="B14" s="47"/>
      <c r="C14" s="48" t="s">
        <v>22</v>
      </c>
      <c r="D14" s="42" t="s">
        <v>40</v>
      </c>
      <c r="E14" s="42"/>
    </row>
    <row r="15" ht="37.5" customHeight="1">
      <c r="A15" s="45" t="s">
        <v>53</v>
      </c>
      <c r="B15" s="45"/>
      <c r="C15" s="45" t="s">
        <v>17</v>
      </c>
      <c r="D15" s="42" t="s">
        <v>40</v>
      </c>
      <c r="E15" s="42"/>
    </row>
    <row r="16" ht="37.5" customHeight="1">
      <c r="A16" s="45" t="s">
        <v>54</v>
      </c>
      <c r="B16" s="45"/>
      <c r="C16" s="5" t="s">
        <v>19</v>
      </c>
      <c r="D16" s="42" t="s">
        <v>40</v>
      </c>
      <c r="E16" s="42"/>
    </row>
    <row r="17" ht="37.5" customHeight="1">
      <c r="A17" s="45" t="s">
        <v>55</v>
      </c>
      <c r="B17" s="45"/>
      <c r="C17" s="5" t="s">
        <v>15</v>
      </c>
      <c r="D17" s="42" t="s">
        <v>40</v>
      </c>
      <c r="E17" s="42"/>
      <c r="F17" s="49"/>
    </row>
    <row r="18" ht="37.5" customHeight="1">
      <c r="A18" s="45" t="s">
        <v>56</v>
      </c>
      <c r="B18" s="4"/>
      <c r="C18" s="5" t="s">
        <v>11</v>
      </c>
      <c r="D18" s="42" t="s">
        <v>40</v>
      </c>
      <c r="E18" s="42"/>
    </row>
    <row r="19" ht="37.5" customHeight="1">
      <c r="A19" s="45" t="s">
        <v>57</v>
      </c>
      <c r="B19" s="50"/>
      <c r="C19" s="45" t="s">
        <v>14</v>
      </c>
      <c r="D19" s="42" t="s">
        <v>40</v>
      </c>
      <c r="E19" s="42"/>
    </row>
    <row r="20" ht="37.5" customHeight="1">
      <c r="A20" s="45" t="s">
        <v>58</v>
      </c>
      <c r="B20" s="4"/>
      <c r="C20" s="5" t="s">
        <v>21</v>
      </c>
      <c r="D20" s="42" t="s">
        <v>40</v>
      </c>
      <c r="E20" s="42"/>
    </row>
    <row r="21" ht="37.5" customHeight="1">
      <c r="A21" s="45" t="s">
        <v>59</v>
      </c>
      <c r="B21" s="45"/>
      <c r="C21" s="45" t="s">
        <v>17</v>
      </c>
      <c r="D21" s="42" t="s">
        <v>40</v>
      </c>
      <c r="E21" s="42"/>
    </row>
    <row r="22" ht="37.5" customHeight="1">
      <c r="A22" s="45" t="s">
        <v>60</v>
      </c>
      <c r="B22" s="45"/>
      <c r="C22" s="5" t="s">
        <v>21</v>
      </c>
      <c r="D22" s="42" t="s">
        <v>40</v>
      </c>
      <c r="E22" s="42"/>
    </row>
    <row r="23" ht="37.5" customHeight="1">
      <c r="A23" s="45" t="s">
        <v>61</v>
      </c>
      <c r="B23" s="4"/>
      <c r="C23" s="5" t="s">
        <v>19</v>
      </c>
      <c r="D23" s="42" t="s">
        <v>40</v>
      </c>
      <c r="E23" s="42"/>
    </row>
    <row r="24" ht="37.5" customHeight="1">
      <c r="A24" s="45" t="s">
        <v>62</v>
      </c>
      <c r="B24" s="45"/>
      <c r="C24" s="5" t="s">
        <v>12</v>
      </c>
      <c r="D24" s="42" t="s">
        <v>40</v>
      </c>
      <c r="E24" s="42"/>
    </row>
    <row r="25" ht="37.5" customHeight="1">
      <c r="A25" s="45" t="s">
        <v>63</v>
      </c>
      <c r="B25" s="51"/>
      <c r="C25" s="45" t="s">
        <v>14</v>
      </c>
      <c r="D25" s="42" t="s">
        <v>40</v>
      </c>
      <c r="E25" s="42"/>
    </row>
    <row r="26" ht="37.5" customHeight="1">
      <c r="A26" s="45" t="s">
        <v>64</v>
      </c>
      <c r="B26" s="4"/>
      <c r="C26" s="5" t="s">
        <v>26</v>
      </c>
      <c r="D26" s="42" t="s">
        <v>40</v>
      </c>
      <c r="E26" s="42"/>
    </row>
    <row r="27" ht="37.5" customHeight="1">
      <c r="A27" s="45" t="s">
        <v>65</v>
      </c>
      <c r="B27" s="45"/>
      <c r="C27" s="45" t="s">
        <v>25</v>
      </c>
      <c r="D27" s="42" t="s">
        <v>40</v>
      </c>
      <c r="E27" s="42"/>
    </row>
    <row r="28" ht="37.5" customHeight="1">
      <c r="A28" s="45" t="s">
        <v>66</v>
      </c>
      <c r="B28" s="45"/>
      <c r="C28" s="52" t="s">
        <v>20</v>
      </c>
      <c r="D28" s="4" t="s">
        <v>67</v>
      </c>
      <c r="E28" s="42"/>
    </row>
    <row r="29" ht="37.5" customHeight="1">
      <c r="A29" s="45" t="s">
        <v>68</v>
      </c>
      <c r="B29" s="45"/>
      <c r="C29" s="5" t="s">
        <v>18</v>
      </c>
      <c r="D29" s="4" t="s">
        <v>67</v>
      </c>
      <c r="E29" s="42"/>
    </row>
    <row r="30" ht="37.5" customHeight="1">
      <c r="A30" s="45" t="s">
        <v>69</v>
      </c>
      <c r="B30" s="53"/>
      <c r="C30" s="5" t="s">
        <v>24</v>
      </c>
      <c r="D30" s="4" t="s">
        <v>67</v>
      </c>
      <c r="E30" s="42"/>
    </row>
    <row r="31" ht="37.5" customHeight="1">
      <c r="A31" s="45" t="s">
        <v>70</v>
      </c>
      <c r="B31" s="45"/>
      <c r="C31" s="5" t="s">
        <v>29</v>
      </c>
      <c r="D31" s="4" t="s">
        <v>67</v>
      </c>
      <c r="E31" s="42"/>
    </row>
    <row r="32" ht="37.5" customHeight="1">
      <c r="A32" s="45" t="s">
        <v>71</v>
      </c>
      <c r="B32" s="4"/>
      <c r="C32" s="52" t="s">
        <v>19</v>
      </c>
      <c r="D32" s="4" t="s">
        <v>67</v>
      </c>
      <c r="E32" s="42"/>
    </row>
    <row r="33" ht="37.5" customHeight="1">
      <c r="A33" s="45" t="s">
        <v>72</v>
      </c>
      <c r="B33" s="45"/>
      <c r="C33" s="52" t="s">
        <v>22</v>
      </c>
      <c r="D33" s="4" t="s">
        <v>67</v>
      </c>
      <c r="E33" s="42"/>
    </row>
    <row r="34" ht="37.5" customHeight="1">
      <c r="A34" s="45" t="s">
        <v>73</v>
      </c>
      <c r="B34" s="45"/>
      <c r="C34" s="5" t="s">
        <v>18</v>
      </c>
      <c r="D34" s="4" t="s">
        <v>67</v>
      </c>
      <c r="E34" s="42"/>
    </row>
    <row r="35" ht="37.5" customHeight="1">
      <c r="A35" s="45" t="s">
        <v>74</v>
      </c>
      <c r="B35" s="45"/>
      <c r="C35" s="5" t="s">
        <v>24</v>
      </c>
      <c r="D35" s="4" t="s">
        <v>67</v>
      </c>
      <c r="E35" s="42"/>
    </row>
    <row r="36" ht="37.5" customHeight="1">
      <c r="A36" s="45" t="s">
        <v>75</v>
      </c>
      <c r="B36" s="45"/>
      <c r="C36" s="5" t="s">
        <v>15</v>
      </c>
      <c r="D36" s="4" t="s">
        <v>67</v>
      </c>
      <c r="E36" s="42"/>
    </row>
    <row r="37" ht="37.5" customHeight="1">
      <c r="A37" s="45" t="s">
        <v>76</v>
      </c>
      <c r="B37" s="4"/>
      <c r="C37" s="45" t="s">
        <v>25</v>
      </c>
      <c r="D37" s="4" t="s">
        <v>67</v>
      </c>
      <c r="E37" s="42"/>
    </row>
    <row r="38" ht="37.5" customHeight="1">
      <c r="A38" s="45" t="s">
        <v>77</v>
      </c>
      <c r="B38" s="45"/>
      <c r="C38" s="52" t="s">
        <v>11</v>
      </c>
      <c r="D38" s="4" t="s">
        <v>67</v>
      </c>
      <c r="E38" s="42"/>
    </row>
    <row r="39" ht="37.5" customHeight="1">
      <c r="A39" s="45" t="s">
        <v>78</v>
      </c>
      <c r="B39" s="4"/>
      <c r="C39" s="5" t="s">
        <v>29</v>
      </c>
      <c r="D39" s="4" t="s">
        <v>67</v>
      </c>
      <c r="E39" s="42"/>
    </row>
    <row r="40" ht="37.5" customHeight="1">
      <c r="A40" s="45" t="s">
        <v>79</v>
      </c>
      <c r="B40" s="4"/>
      <c r="C40" s="5" t="s">
        <v>18</v>
      </c>
      <c r="D40" s="4" t="s">
        <v>67</v>
      </c>
      <c r="E40" s="42"/>
    </row>
    <row r="41" ht="37.5" customHeight="1">
      <c r="A41" s="45" t="s">
        <v>80</v>
      </c>
      <c r="B41" s="53"/>
      <c r="C41" s="54" t="s">
        <v>17</v>
      </c>
      <c r="D41" s="4" t="s">
        <v>67</v>
      </c>
      <c r="E41" s="42"/>
    </row>
    <row r="42" ht="37.5" customHeight="1">
      <c r="A42" s="45" t="s">
        <v>81</v>
      </c>
      <c r="B42" s="4"/>
      <c r="C42" s="4" t="s">
        <v>17</v>
      </c>
      <c r="D42" s="4" t="s">
        <v>67</v>
      </c>
      <c r="E42" s="42"/>
    </row>
    <row r="43" ht="37.5" customHeight="1">
      <c r="A43" s="45" t="s">
        <v>82</v>
      </c>
      <c r="B43" s="45"/>
      <c r="C43" s="52" t="s">
        <v>19</v>
      </c>
      <c r="D43" s="4" t="s">
        <v>67</v>
      </c>
      <c r="E43" s="42"/>
    </row>
    <row r="44" ht="37.5" customHeight="1">
      <c r="A44" s="45" t="s">
        <v>83</v>
      </c>
      <c r="B44" s="51"/>
      <c r="C44" s="52" t="s">
        <v>27</v>
      </c>
      <c r="D44" s="4" t="s">
        <v>67</v>
      </c>
      <c r="E44" s="42"/>
    </row>
    <row r="45" ht="37.5" customHeight="1">
      <c r="A45" s="45" t="s">
        <v>84</v>
      </c>
      <c r="B45" s="4"/>
      <c r="C45" s="5" t="s">
        <v>23</v>
      </c>
      <c r="D45" s="4" t="s">
        <v>85</v>
      </c>
      <c r="E45" s="42"/>
    </row>
    <row r="46" ht="37.5" customHeight="1">
      <c r="A46" s="45" t="s">
        <v>86</v>
      </c>
      <c r="B46" s="45"/>
      <c r="C46" s="52" t="s">
        <v>17</v>
      </c>
      <c r="D46" s="4" t="s">
        <v>85</v>
      </c>
      <c r="E46" s="42"/>
    </row>
    <row r="47" ht="37.5" customHeight="1">
      <c r="A47" s="45" t="s">
        <v>87</v>
      </c>
      <c r="B47" s="45"/>
      <c r="C47" s="45" t="s">
        <v>25</v>
      </c>
      <c r="D47" s="4" t="s">
        <v>85</v>
      </c>
      <c r="E47" s="42"/>
    </row>
    <row r="48" ht="37.5" customHeight="1">
      <c r="A48" s="45" t="s">
        <v>88</v>
      </c>
      <c r="B48" s="45"/>
      <c r="C48" s="54" t="s">
        <v>12</v>
      </c>
      <c r="D48" s="4" t="s">
        <v>85</v>
      </c>
      <c r="E48" s="42"/>
    </row>
    <row r="49" ht="37.5" customHeight="1">
      <c r="A49" s="45" t="s">
        <v>89</v>
      </c>
      <c r="B49" s="53"/>
      <c r="C49" s="52" t="s">
        <v>19</v>
      </c>
      <c r="D49" s="4" t="s">
        <v>85</v>
      </c>
      <c r="E49" s="42"/>
    </row>
    <row r="50" ht="37.5" customHeight="1">
      <c r="A50" s="45" t="s">
        <v>90</v>
      </c>
      <c r="B50" s="55"/>
      <c r="C50" s="56" t="s">
        <v>28</v>
      </c>
      <c r="D50" s="4" t="s">
        <v>85</v>
      </c>
      <c r="E50" s="42"/>
    </row>
    <row r="51" ht="37.5" customHeight="1">
      <c r="A51" s="45" t="s">
        <v>91</v>
      </c>
      <c r="B51" s="45"/>
      <c r="C51" s="56" t="s">
        <v>12</v>
      </c>
      <c r="D51" s="4" t="s">
        <v>85</v>
      </c>
      <c r="E51" s="42"/>
    </row>
    <row r="52" ht="37.5" customHeight="1">
      <c r="A52" s="45" t="s">
        <v>92</v>
      </c>
      <c r="B52" s="47"/>
      <c r="C52" s="52" t="s">
        <v>27</v>
      </c>
      <c r="D52" s="4" t="s">
        <v>85</v>
      </c>
      <c r="E52" s="42"/>
    </row>
    <row r="53" ht="37.5" customHeight="1">
      <c r="A53" s="45" t="s">
        <v>93</v>
      </c>
      <c r="B53" s="45"/>
      <c r="C53" s="52" t="s">
        <v>26</v>
      </c>
      <c r="D53" s="4" t="s">
        <v>85</v>
      </c>
      <c r="E53" s="42"/>
    </row>
    <row r="54" ht="37.5" customHeight="1">
      <c r="A54" s="45" t="s">
        <v>94</v>
      </c>
      <c r="B54" s="45"/>
      <c r="C54" s="52" t="s">
        <v>27</v>
      </c>
      <c r="D54" s="4" t="s">
        <v>85</v>
      </c>
      <c r="E54" s="42"/>
    </row>
    <row r="55" ht="37.5" customHeight="1">
      <c r="A55" s="45" t="s">
        <v>95</v>
      </c>
      <c r="B55" s="45"/>
      <c r="C55" s="56" t="s">
        <v>24</v>
      </c>
      <c r="D55" s="4" t="s">
        <v>85</v>
      </c>
      <c r="E55" s="42"/>
    </row>
    <row r="56" ht="37.5" customHeight="1">
      <c r="A56" s="45" t="s">
        <v>96</v>
      </c>
      <c r="B56" s="4"/>
      <c r="C56" s="52" t="s">
        <v>11</v>
      </c>
      <c r="D56" s="4" t="s">
        <v>85</v>
      </c>
      <c r="E56" s="42"/>
    </row>
    <row r="57" ht="37.5" customHeight="1">
      <c r="A57" s="45" t="s">
        <v>97</v>
      </c>
      <c r="B57" s="45"/>
      <c r="C57" s="52" t="s">
        <v>26</v>
      </c>
      <c r="D57" s="4" t="s">
        <v>85</v>
      </c>
      <c r="E57" s="42"/>
    </row>
    <row r="58" ht="37.5" customHeight="1">
      <c r="A58" s="45" t="s">
        <v>98</v>
      </c>
      <c r="B58" s="4"/>
      <c r="C58" s="56" t="s">
        <v>28</v>
      </c>
      <c r="D58" s="4" t="s">
        <v>85</v>
      </c>
      <c r="E58" s="42"/>
    </row>
    <row r="59" ht="37.5" customHeight="1">
      <c r="A59" s="45" t="s">
        <v>99</v>
      </c>
      <c r="B59" s="4"/>
      <c r="C59" s="54" t="s">
        <v>15</v>
      </c>
      <c r="D59" s="4" t="s">
        <v>85</v>
      </c>
      <c r="E59" s="42"/>
    </row>
    <row r="60" ht="37.5" customHeight="1">
      <c r="A60" s="45" t="s">
        <v>100</v>
      </c>
      <c r="B60" s="57"/>
      <c r="C60" s="56" t="s">
        <v>18</v>
      </c>
      <c r="D60" s="4" t="s">
        <v>85</v>
      </c>
      <c r="E60" s="42"/>
    </row>
    <row r="61" ht="37.5" customHeight="1">
      <c r="A61" s="45" t="s">
        <v>101</v>
      </c>
      <c r="B61" s="51"/>
      <c r="C61" s="5" t="s">
        <v>26</v>
      </c>
      <c r="D61" s="4" t="s">
        <v>85</v>
      </c>
      <c r="E61" s="42"/>
    </row>
    <row r="62" ht="37.5" customHeight="1">
      <c r="A62" s="45" t="s">
        <v>102</v>
      </c>
      <c r="B62" s="47"/>
      <c r="C62" s="5" t="s">
        <v>28</v>
      </c>
      <c r="D62" s="4" t="s">
        <v>103</v>
      </c>
      <c r="E62" s="42"/>
    </row>
    <row r="63" ht="37.5" customHeight="1">
      <c r="A63" s="45" t="s">
        <v>104</v>
      </c>
      <c r="B63" s="47"/>
      <c r="C63" s="5" t="s">
        <v>15</v>
      </c>
      <c r="D63" s="4" t="s">
        <v>103</v>
      </c>
      <c r="E63" s="42"/>
    </row>
    <row r="64" ht="37.5" customHeight="1">
      <c r="A64" s="45" t="s">
        <v>105</v>
      </c>
      <c r="B64" s="47"/>
      <c r="C64" s="5" t="s">
        <v>28</v>
      </c>
      <c r="D64" s="4" t="s">
        <v>103</v>
      </c>
      <c r="E64" s="42"/>
    </row>
    <row r="65" ht="37.5" customHeight="1">
      <c r="A65" s="45" t="s">
        <v>106</v>
      </c>
      <c r="B65" s="47"/>
      <c r="C65" s="5" t="s">
        <v>15</v>
      </c>
      <c r="D65" s="4" t="s">
        <v>103</v>
      </c>
      <c r="E65" s="42"/>
    </row>
    <row r="66" ht="37.5" customHeight="1">
      <c r="A66" s="45" t="s">
        <v>107</v>
      </c>
      <c r="B66" s="47"/>
      <c r="C66" s="45" t="s">
        <v>25</v>
      </c>
      <c r="D66" s="4" t="s">
        <v>103</v>
      </c>
      <c r="E66" s="42"/>
    </row>
    <row r="67" ht="37.5" customHeight="1">
      <c r="A67" s="45" t="s">
        <v>108</v>
      </c>
      <c r="B67" s="47"/>
      <c r="C67" s="5" t="s">
        <v>22</v>
      </c>
      <c r="D67" s="4" t="s">
        <v>103</v>
      </c>
      <c r="E67" s="42"/>
    </row>
    <row r="68" ht="37.5" customHeight="1">
      <c r="A68" s="45" t="s">
        <v>109</v>
      </c>
      <c r="B68" s="47"/>
      <c r="C68" s="5" t="s">
        <v>23</v>
      </c>
      <c r="D68" s="4" t="s">
        <v>103</v>
      </c>
      <c r="E68" s="42"/>
    </row>
    <row r="69" ht="37.5" customHeight="1">
      <c r="A69" s="45" t="s">
        <v>110</v>
      </c>
      <c r="B69" s="47"/>
      <c r="C69" s="52" t="s">
        <v>26</v>
      </c>
      <c r="D69" s="4" t="s">
        <v>103</v>
      </c>
      <c r="E69" s="42"/>
    </row>
    <row r="70" ht="37.5" customHeight="1">
      <c r="A70" s="45" t="s">
        <v>111</v>
      </c>
      <c r="B70" s="47"/>
      <c r="C70" s="45" t="s">
        <v>17</v>
      </c>
      <c r="D70" s="4" t="s">
        <v>103</v>
      </c>
      <c r="E70" s="42"/>
    </row>
    <row r="71" ht="37.5" customHeight="1">
      <c r="A71" s="45" t="s">
        <v>112</v>
      </c>
      <c r="B71" s="47"/>
      <c r="C71" s="5" t="s">
        <v>24</v>
      </c>
      <c r="D71" s="4" t="s">
        <v>103</v>
      </c>
      <c r="E71" s="42"/>
    </row>
    <row r="72" ht="37.5" customHeight="1">
      <c r="A72" s="45" t="s">
        <v>113</v>
      </c>
      <c r="B72" s="47"/>
      <c r="C72" s="5" t="s">
        <v>15</v>
      </c>
      <c r="D72" s="4" t="s">
        <v>103</v>
      </c>
      <c r="E72" s="42"/>
    </row>
    <row r="73" ht="37.5" customHeight="1">
      <c r="A73" s="45" t="s">
        <v>114</v>
      </c>
      <c r="B73" s="47"/>
      <c r="C73" s="52" t="s">
        <v>19</v>
      </c>
      <c r="D73" s="4" t="s">
        <v>103</v>
      </c>
      <c r="E73" s="42"/>
    </row>
    <row r="74" ht="37.5" customHeight="1">
      <c r="A74" s="45" t="s">
        <v>115</v>
      </c>
      <c r="B74" s="47"/>
      <c r="C74" s="5" t="s">
        <v>24</v>
      </c>
      <c r="D74" s="4" t="s">
        <v>103</v>
      </c>
      <c r="E74" s="42"/>
    </row>
    <row r="75" ht="37.5" customHeight="1">
      <c r="A75" s="45" t="s">
        <v>116</v>
      </c>
      <c r="B75" s="47"/>
      <c r="C75" s="5" t="s">
        <v>13</v>
      </c>
      <c r="D75" s="4" t="s">
        <v>103</v>
      </c>
      <c r="E75" s="42"/>
    </row>
    <row r="76" ht="37.5" customHeight="1">
      <c r="A76" s="45" t="s">
        <v>117</v>
      </c>
      <c r="B76" s="47"/>
      <c r="C76" s="5" t="s">
        <v>28</v>
      </c>
      <c r="D76" s="4" t="s">
        <v>103</v>
      </c>
      <c r="E76" s="42"/>
    </row>
    <row r="77" ht="37.5" customHeight="1">
      <c r="A77" s="45" t="s">
        <v>118</v>
      </c>
      <c r="B77" s="47"/>
      <c r="C77" s="5" t="s">
        <v>23</v>
      </c>
      <c r="D77" s="4" t="s">
        <v>103</v>
      </c>
      <c r="E77" s="42"/>
    </row>
    <row r="78" ht="37.5" customHeight="1">
      <c r="A78" s="45" t="s">
        <v>119</v>
      </c>
      <c r="B78" s="47"/>
      <c r="C78" s="5" t="s">
        <v>24</v>
      </c>
      <c r="D78" s="4" t="s">
        <v>103</v>
      </c>
      <c r="E78" s="42"/>
    </row>
    <row r="79" ht="37.5" customHeight="1">
      <c r="A79" s="45" t="s">
        <v>120</v>
      </c>
      <c r="B79" s="47"/>
      <c r="C79" s="5" t="s">
        <v>17</v>
      </c>
      <c r="D79" s="4" t="s">
        <v>103</v>
      </c>
      <c r="E79" s="42"/>
    </row>
    <row r="80" ht="37.5" customHeight="1">
      <c r="A80" s="45" t="s">
        <v>121</v>
      </c>
      <c r="B80" s="47"/>
      <c r="C80" s="5" t="s">
        <v>28</v>
      </c>
      <c r="D80" s="4" t="s">
        <v>122</v>
      </c>
      <c r="E80" s="42"/>
    </row>
    <row r="81" ht="37.5" customHeight="1">
      <c r="A81" s="45" t="s">
        <v>123</v>
      </c>
      <c r="B81" s="47"/>
      <c r="C81" s="5" t="s">
        <v>18</v>
      </c>
      <c r="D81" s="4" t="s">
        <v>122</v>
      </c>
      <c r="E81" s="42"/>
    </row>
    <row r="82" ht="37.5" customHeight="1">
      <c r="A82" s="45" t="s">
        <v>124</v>
      </c>
      <c r="B82" s="47"/>
      <c r="C82" s="52" t="s">
        <v>19</v>
      </c>
      <c r="D82" s="4" t="s">
        <v>122</v>
      </c>
      <c r="E82" s="42"/>
    </row>
    <row r="83" ht="37.5" customHeight="1">
      <c r="A83" s="45" t="s">
        <v>125</v>
      </c>
      <c r="B83" s="47"/>
      <c r="C83" s="45" t="s">
        <v>17</v>
      </c>
      <c r="D83" s="4" t="s">
        <v>122</v>
      </c>
      <c r="E83" s="42"/>
    </row>
    <row r="84" ht="37.5" customHeight="1">
      <c r="A84" s="45" t="s">
        <v>126</v>
      </c>
      <c r="B84" s="47"/>
      <c r="C84" s="52" t="s">
        <v>17</v>
      </c>
      <c r="D84" s="4" t="s">
        <v>122</v>
      </c>
      <c r="E84" s="42"/>
    </row>
    <row r="85" ht="37.5" customHeight="1">
      <c r="A85" s="45" t="s">
        <v>127</v>
      </c>
      <c r="B85" s="47"/>
      <c r="C85" s="52" t="s">
        <v>17</v>
      </c>
      <c r="D85" s="4" t="s">
        <v>122</v>
      </c>
      <c r="E85" s="42"/>
    </row>
    <row r="86" ht="37.5" customHeight="1">
      <c r="A86" s="45" t="s">
        <v>128</v>
      </c>
      <c r="B86" s="47"/>
      <c r="C86" s="52" t="s">
        <v>19</v>
      </c>
      <c r="D86" s="4" t="s">
        <v>122</v>
      </c>
      <c r="E86" s="42"/>
    </row>
    <row r="87" ht="37.5" customHeight="1">
      <c r="A87" s="45" t="s">
        <v>129</v>
      </c>
      <c r="B87" s="47"/>
      <c r="C87" s="45" t="s">
        <v>17</v>
      </c>
      <c r="D87" s="4" t="s">
        <v>122</v>
      </c>
      <c r="E87" s="42"/>
    </row>
    <row r="88" ht="37.5" customHeight="1">
      <c r="A88" s="45" t="s">
        <v>130</v>
      </c>
      <c r="B88" s="47"/>
      <c r="C88" s="5" t="s">
        <v>28</v>
      </c>
      <c r="D88" s="4" t="s">
        <v>122</v>
      </c>
      <c r="E88" s="42"/>
    </row>
    <row r="89" ht="37.5" customHeight="1">
      <c r="A89" s="45" t="s">
        <v>131</v>
      </c>
      <c r="B89" s="47"/>
      <c r="C89" s="52" t="s">
        <v>26</v>
      </c>
      <c r="D89" s="4" t="s">
        <v>122</v>
      </c>
      <c r="E89" s="42"/>
    </row>
    <row r="90" ht="37.5" customHeight="1">
      <c r="A90" s="45" t="s">
        <v>132</v>
      </c>
      <c r="B90" s="47"/>
      <c r="C90" s="45" t="s">
        <v>25</v>
      </c>
      <c r="D90" s="4" t="s">
        <v>122</v>
      </c>
      <c r="E90" s="42"/>
    </row>
    <row r="91" ht="37.5" customHeight="1">
      <c r="A91" s="45" t="s">
        <v>133</v>
      </c>
      <c r="B91" s="47"/>
      <c r="C91" s="45" t="s">
        <v>17</v>
      </c>
      <c r="D91" s="4" t="s">
        <v>122</v>
      </c>
      <c r="E91" s="42"/>
    </row>
    <row r="92" ht="37.5" customHeight="1">
      <c r="A92" s="45" t="s">
        <v>134</v>
      </c>
      <c r="B92" s="47"/>
      <c r="C92" s="52" t="s">
        <v>27</v>
      </c>
      <c r="D92" s="4" t="s">
        <v>122</v>
      </c>
      <c r="E92" s="42"/>
    </row>
    <row r="93" ht="37.5" customHeight="1">
      <c r="A93" s="45" t="s">
        <v>135</v>
      </c>
      <c r="B93" s="47"/>
      <c r="C93" s="52" t="s">
        <v>20</v>
      </c>
      <c r="D93" s="4" t="s">
        <v>122</v>
      </c>
      <c r="E93" s="42"/>
    </row>
    <row r="94" ht="37.5" customHeight="1">
      <c r="A94" s="45" t="s">
        <v>136</v>
      </c>
      <c r="B94" s="47"/>
      <c r="C94" s="52" t="s">
        <v>20</v>
      </c>
      <c r="D94" s="4" t="s">
        <v>122</v>
      </c>
      <c r="E94" s="42"/>
    </row>
    <row r="95" ht="37.5" customHeight="1">
      <c r="A95" s="45" t="s">
        <v>137</v>
      </c>
      <c r="B95" s="47"/>
      <c r="C95" s="5" t="s">
        <v>18</v>
      </c>
      <c r="D95" s="4" t="s">
        <v>122</v>
      </c>
      <c r="E95" s="42"/>
    </row>
    <row r="96" ht="37.5" customHeight="1">
      <c r="A96" s="45" t="s">
        <v>138</v>
      </c>
      <c r="B96" s="47"/>
      <c r="C96" s="52" t="s">
        <v>19</v>
      </c>
      <c r="D96" s="4" t="s">
        <v>122</v>
      </c>
      <c r="E96" s="42"/>
    </row>
    <row r="97" ht="37.5" customHeight="1">
      <c r="A97" s="45" t="s">
        <v>139</v>
      </c>
      <c r="B97" s="47"/>
      <c r="C97" s="5" t="s">
        <v>18</v>
      </c>
      <c r="D97" s="4" t="s">
        <v>122</v>
      </c>
      <c r="E97" s="42"/>
    </row>
    <row r="98" ht="37.5" customHeight="1">
      <c r="A98" s="45" t="s">
        <v>140</v>
      </c>
      <c r="B98" s="47"/>
      <c r="C98" s="5" t="s">
        <v>15</v>
      </c>
      <c r="D98" s="4" t="s">
        <v>122</v>
      </c>
      <c r="E98" s="42"/>
    </row>
    <row r="99" ht="37.5" customHeight="1">
      <c r="A99" s="45" t="s">
        <v>141</v>
      </c>
      <c r="B99" s="47"/>
      <c r="C99" s="52" t="s">
        <v>26</v>
      </c>
      <c r="D99" s="4" t="s">
        <v>122</v>
      </c>
      <c r="E99" s="42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99"/>
  <printOptions/>
  <pageMargins bottom="0.75" footer="0.0" header="0.0" left="0.7" right="0.7" top="0.75"/>
  <pageSetup paperSize="9" orientation="landscape"/>
  <drawing r:id="rId1"/>
</worksheet>
</file>