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Al Amin\Downloads\"/>
    </mc:Choice>
  </mc:AlternateContent>
  <xr:revisionPtr revIDLastSave="0" documentId="13_ncr:1_{87D2EC44-4AF4-4CF1-B662-0C63EBC0F9EC}" xr6:coauthVersionLast="47" xr6:coauthVersionMax="47" xr10:uidLastSave="{00000000-0000-0000-0000-000000000000}"/>
  <bookViews>
    <workbookView xWindow="-120" yWindow="-120" windowWidth="29040" windowHeight="16440" firstSheet="3" activeTab="5" xr2:uid="{C9F36E5F-4BFC-48FE-8609-CF1220C38E5F}"/>
  </bookViews>
  <sheets>
    <sheet name="Chart of Accounts" sheetId="1" r:id="rId1"/>
    <sheet name="General Entries" sheetId="2" r:id="rId2"/>
    <sheet name="Ledger" sheetId="5" r:id="rId3"/>
    <sheet name="Trial Balance" sheetId="6" r:id="rId4"/>
    <sheet name="Income Statement" sheetId="3" r:id="rId5"/>
    <sheet name="Balance Sheet" sheetId="4" r:id="rId6"/>
  </sheets>
  <definedNames>
    <definedName name="Slicer_Accounts">#N/A</definedName>
  </definedNames>
  <calcPr calcId="191029"/>
  <pivotCaches>
    <pivotCache cacheId="4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4" l="1"/>
  <c r="J24" i="4"/>
  <c r="I23" i="4"/>
  <c r="I22" i="4"/>
  <c r="J18" i="4"/>
  <c r="I15" i="4"/>
  <c r="I14" i="4"/>
  <c r="J16" i="4" s="1"/>
  <c r="D19" i="4"/>
  <c r="D18" i="4"/>
  <c r="D17" i="4"/>
  <c r="D16" i="4"/>
  <c r="D11" i="4"/>
  <c r="E12" i="4" s="1"/>
  <c r="F16" i="6"/>
  <c r="G16" i="6" s="1"/>
  <c r="F14" i="6"/>
  <c r="G14" i="6" s="1"/>
  <c r="F15" i="6"/>
  <c r="G15" i="6" s="1"/>
  <c r="E13" i="3"/>
  <c r="E12" i="3"/>
  <c r="F7" i="3"/>
  <c r="F6" i="3"/>
  <c r="F5" i="6"/>
  <c r="G5" i="6" s="1"/>
  <c r="F6" i="6"/>
  <c r="G6" i="6" s="1"/>
  <c r="F7" i="6"/>
  <c r="G7" i="6" s="1"/>
  <c r="F8" i="6"/>
  <c r="G8" i="6" s="1"/>
  <c r="F9" i="6"/>
  <c r="G9" i="6" s="1"/>
  <c r="F10" i="6"/>
  <c r="G10" i="6" s="1"/>
  <c r="F11" i="6"/>
  <c r="G11" i="6" s="1"/>
  <c r="F12" i="6"/>
  <c r="G12" i="6" s="1"/>
  <c r="F13" i="6"/>
  <c r="G13" i="6" s="1"/>
  <c r="F4" i="6"/>
  <c r="G4" i="6" s="1"/>
  <c r="A2" i="5"/>
  <c r="D2" i="5" s="1"/>
  <c r="E20" i="4" l="1"/>
  <c r="E28" i="4" s="1"/>
  <c r="F8" i="3"/>
  <c r="F14" i="3"/>
  <c r="F15" i="3" s="1"/>
  <c r="F16" i="3" l="1"/>
  <c r="F17" i="3" s="1"/>
</calcChain>
</file>

<file path=xl/sharedStrings.xml><?xml version="1.0" encoding="utf-8"?>
<sst xmlns="http://schemas.openxmlformats.org/spreadsheetml/2006/main" count="247" uniqueCount="68">
  <si>
    <t>Date</t>
  </si>
  <si>
    <t>Description</t>
  </si>
  <si>
    <t>Accounts</t>
  </si>
  <si>
    <t>Debit</t>
  </si>
  <si>
    <t>Credit</t>
  </si>
  <si>
    <t>Comments</t>
  </si>
  <si>
    <t>Assets</t>
  </si>
  <si>
    <t>Liabilities</t>
  </si>
  <si>
    <t>Equity</t>
  </si>
  <si>
    <t>Expenses</t>
  </si>
  <si>
    <t>Revenue</t>
  </si>
  <si>
    <t>Contra Revenue</t>
  </si>
  <si>
    <t>Current Assets</t>
  </si>
  <si>
    <t>Fixed Assets</t>
  </si>
  <si>
    <t>Current Liabilities</t>
  </si>
  <si>
    <t>Fixed Liabilities</t>
  </si>
  <si>
    <t>Sub Accounts</t>
  </si>
  <si>
    <t>Individual Accounts</t>
  </si>
  <si>
    <t>Establishing Bussiness</t>
  </si>
  <si>
    <t>Cash</t>
  </si>
  <si>
    <t>Equity - Owais</t>
  </si>
  <si>
    <t>Bank- 1122</t>
  </si>
  <si>
    <t>Deposit into Bank</t>
  </si>
  <si>
    <t>Mr. Ozair</t>
  </si>
  <si>
    <t>Purchase Inventory</t>
  </si>
  <si>
    <t>Inventory</t>
  </si>
  <si>
    <t>Mr Zubair</t>
  </si>
  <si>
    <t>Sales</t>
  </si>
  <si>
    <t>Sold the inventory</t>
  </si>
  <si>
    <t>Cost of Goods Sold</t>
  </si>
  <si>
    <t>Adjust Inventory</t>
  </si>
  <si>
    <t>Kazim</t>
  </si>
  <si>
    <t>Electricity</t>
  </si>
  <si>
    <t>Salary</t>
  </si>
  <si>
    <t>Paid Electricity</t>
  </si>
  <si>
    <t>Paid to Zubair</t>
  </si>
  <si>
    <t>Received from Kazim</t>
  </si>
  <si>
    <t>Grand Total</t>
  </si>
  <si>
    <t>Sum of Debit</t>
  </si>
  <si>
    <t>Sum of Credit</t>
  </si>
  <si>
    <t>Sum of Balance</t>
  </si>
  <si>
    <t>Trial Balance</t>
  </si>
  <si>
    <t>Excel Doers Ltd</t>
  </si>
  <si>
    <t>Income Statement</t>
  </si>
  <si>
    <t>Financial Statement</t>
  </si>
  <si>
    <t>Balance Sheet</t>
  </si>
  <si>
    <t>Gross Profit</t>
  </si>
  <si>
    <t>Operating Expenses</t>
  </si>
  <si>
    <t>Total of Operating Expenses</t>
  </si>
  <si>
    <t>Operating Profit</t>
  </si>
  <si>
    <t>Tax(15%)</t>
  </si>
  <si>
    <t>Net Profit</t>
  </si>
  <si>
    <t>for the period of 1st Jan 31st Mar</t>
  </si>
  <si>
    <t>Taxes</t>
  </si>
  <si>
    <t>Govt</t>
  </si>
  <si>
    <t>Payable Taxes to Govt</t>
  </si>
  <si>
    <t>as on 31/03/2025</t>
  </si>
  <si>
    <t>Liabilities &amp; Equities</t>
  </si>
  <si>
    <t>Shop</t>
  </si>
  <si>
    <t>Purchase Shop</t>
  </si>
  <si>
    <t>Total of Fixed Assets</t>
  </si>
  <si>
    <t>Total of Current Assets</t>
  </si>
  <si>
    <t>Total of Assets</t>
  </si>
  <si>
    <t>Total of Current Libilities</t>
  </si>
  <si>
    <t>Total of Liabilities</t>
  </si>
  <si>
    <t>Retained Earnings</t>
  </si>
  <si>
    <t>Total of Equity</t>
  </si>
  <si>
    <t>Total of Liabilities &amp; Equities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</si>
</sst>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 #,##0_-;_-* &quot;-&quot;??_-;_-@_-"/>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b/>
      <sz val="16"/>
      <color theme="1"/>
      <name val="Aptos Narrow"/>
      <family val="2"/>
      <scheme val="minor"/>
    </font>
    <font>
      <b/>
      <sz val="24"/>
      <color theme="1"/>
      <name val="Aptos Narrow"/>
      <family val="2"/>
      <scheme val="minor"/>
    </font>
    <font>
      <b/>
      <sz val="28"/>
      <color theme="1"/>
      <name val="Aptos Narrow"/>
      <family val="2"/>
      <scheme val="minor"/>
    </font>
    <font>
      <b/>
      <i/>
      <sz val="16"/>
      <color theme="1"/>
      <name val="Aptos Narrow"/>
      <family val="2"/>
      <scheme val="minor"/>
    </font>
    <font>
      <i/>
      <sz val="11"/>
      <color theme="1"/>
      <name val="Aptos Narrow"/>
      <family val="2"/>
      <scheme val="minor"/>
    </font>
    <font>
      <b/>
      <i/>
      <sz val="14"/>
      <color theme="1"/>
      <name val="Aptos Narrow"/>
      <family val="2"/>
      <scheme val="minor"/>
    </font>
    <font>
      <sz val="12"/>
      <color theme="1"/>
      <name val="Aptos Narrow"/>
      <family val="2"/>
      <scheme val="minor"/>
    </font>
    <font>
      <b/>
      <u/>
      <sz val="14"/>
      <color theme="1"/>
      <name val="Aptos Narrow"/>
      <family val="2"/>
      <scheme val="minor"/>
    </font>
    <font>
      <b/>
      <u val="double"/>
      <sz val="12"/>
      <color theme="1"/>
      <name val="Aptos Narrow"/>
      <family val="2"/>
      <scheme val="minor"/>
    </font>
    <font>
      <b/>
      <i/>
      <u val="double"/>
      <sz val="14"/>
      <color theme="1"/>
      <name val="Aptos Narrow"/>
      <family val="2"/>
      <scheme val="minor"/>
    </font>
    <font>
      <b/>
      <i/>
      <u val="double"/>
      <sz val="12"/>
      <color theme="1"/>
      <name val="Aptos Narrow"/>
      <family val="2"/>
      <scheme val="minor"/>
    </font>
    <font>
      <b/>
      <i/>
      <u val="double"/>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1">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style="medium">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double">
        <color indexed="64"/>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0" fillId="2" borderId="1" xfId="0" applyFill="1" applyBorder="1"/>
    <xf numFmtId="14" fontId="0" fillId="0" borderId="0" xfId="0" applyNumberFormat="1"/>
    <xf numFmtId="0" fontId="0" fillId="0" borderId="1" xfId="0" applyBorder="1"/>
    <xf numFmtId="164" fontId="0" fillId="0" borderId="0" xfId="1" applyNumberFormat="1" applyFont="1"/>
    <xf numFmtId="0" fontId="0" fillId="0" borderId="0" xfId="0" pivotButton="1"/>
    <xf numFmtId="0" fontId="0" fillId="0" borderId="0" xfId="0" applyAlignment="1">
      <alignment horizontal="left" indent="1"/>
    </xf>
    <xf numFmtId="3" fontId="0" fillId="0" borderId="0" xfId="0" applyNumberFormat="1"/>
    <xf numFmtId="41" fontId="0" fillId="0" borderId="0" xfId="0" applyNumberFormat="1"/>
    <xf numFmtId="0" fontId="7" fillId="0" borderId="0" xfId="0" applyFont="1"/>
    <xf numFmtId="0" fontId="3" fillId="0" borderId="0" xfId="0" applyFont="1" applyAlignment="1">
      <alignment horizontal="center"/>
    </xf>
    <xf numFmtId="0" fontId="5" fillId="0" borderId="0" xfId="0" applyFont="1" applyAlignment="1">
      <alignment horizontal="center"/>
    </xf>
    <xf numFmtId="41" fontId="3" fillId="0" borderId="0" xfId="0" applyNumberFormat="1" applyFont="1" applyBorder="1" applyAlignment="1">
      <alignment horizontal="center"/>
    </xf>
    <xf numFmtId="41" fontId="3" fillId="0" borderId="4" xfId="0" applyNumberFormat="1" applyFont="1" applyBorder="1" applyAlignment="1">
      <alignment horizontal="center"/>
    </xf>
    <xf numFmtId="0" fontId="8" fillId="0" borderId="7" xfId="0" applyFont="1" applyBorder="1" applyAlignment="1">
      <alignment horizontal="center"/>
    </xf>
    <xf numFmtId="0" fontId="2" fillId="0" borderId="7"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41" fontId="3" fillId="0" borderId="0" xfId="0" applyNumberFormat="1"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6" fillId="0" borderId="5" xfId="0" applyFont="1" applyBorder="1" applyAlignment="1">
      <alignment horizontal="center"/>
    </xf>
    <xf numFmtId="0" fontId="6" fillId="0" borderId="3" xfId="0" applyFont="1" applyBorder="1" applyAlignment="1">
      <alignment horizontal="center"/>
    </xf>
    <xf numFmtId="0" fontId="6" fillId="0" borderId="6" xfId="0" applyFont="1" applyBorder="1" applyAlignment="1">
      <alignment horizontal="center"/>
    </xf>
    <xf numFmtId="0" fontId="8" fillId="0" borderId="7" xfId="0" applyFont="1" applyBorder="1" applyAlignment="1">
      <alignment horizontal="center"/>
    </xf>
    <xf numFmtId="0" fontId="9" fillId="0" borderId="0" xfId="0" applyFont="1" applyBorder="1" applyAlignment="1">
      <alignment horizontal="center"/>
    </xf>
    <xf numFmtId="0" fontId="9" fillId="0" borderId="8" xfId="0" applyFont="1" applyBorder="1" applyAlignment="1">
      <alignment horizontal="center"/>
    </xf>
    <xf numFmtId="0" fontId="2" fillId="0" borderId="7"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6" fillId="0" borderId="0" xfId="0" applyFont="1" applyBorder="1" applyAlignment="1">
      <alignment horizontal="center"/>
    </xf>
    <xf numFmtId="0" fontId="8" fillId="0" borderId="0" xfId="0" applyFont="1" applyBorder="1" applyAlignment="1">
      <alignment horizontal="center"/>
    </xf>
    <xf numFmtId="41" fontId="3" fillId="0" borderId="2" xfId="0" applyNumberFormat="1"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8" fillId="0" borderId="8" xfId="0" applyFont="1" applyBorder="1" applyAlignment="1">
      <alignment horizontal="center"/>
    </xf>
    <xf numFmtId="0" fontId="10" fillId="0" borderId="7" xfId="0" applyFont="1" applyBorder="1"/>
    <xf numFmtId="0" fontId="4" fillId="0" borderId="7" xfId="0" applyFont="1" applyBorder="1"/>
    <xf numFmtId="0" fontId="12" fillId="0" borderId="7" xfId="0" applyFont="1" applyBorder="1"/>
    <xf numFmtId="0" fontId="3" fillId="0" borderId="7" xfId="0" applyFont="1" applyBorder="1"/>
    <xf numFmtId="41" fontId="3" fillId="0" borderId="12" xfId="0" applyNumberFormat="1" applyFont="1" applyBorder="1" applyAlignment="1">
      <alignment horizontal="center"/>
    </xf>
    <xf numFmtId="41" fontId="11" fillId="0" borderId="0" xfId="0" applyNumberFormat="1" applyFont="1" applyBorder="1" applyAlignment="1">
      <alignment horizontal="center" vertical="center"/>
    </xf>
    <xf numFmtId="41" fontId="11" fillId="0" borderId="4" xfId="0" applyNumberFormat="1" applyFont="1" applyBorder="1" applyAlignment="1">
      <alignment horizontal="center" vertical="center"/>
    </xf>
    <xf numFmtId="41" fontId="11" fillId="0" borderId="4" xfId="0" applyNumberFormat="1" applyFont="1" applyBorder="1" applyAlignment="1">
      <alignment horizontal="center"/>
    </xf>
    <xf numFmtId="0" fontId="0" fillId="3" borderId="0" xfId="0" applyFill="1"/>
    <xf numFmtId="0" fontId="0" fillId="0" borderId="13" xfId="0" applyBorder="1"/>
    <xf numFmtId="0" fontId="0" fillId="0" borderId="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4" xfId="0" applyBorder="1"/>
    <xf numFmtId="0" fontId="0" fillId="0" borderId="18" xfId="0" applyBorder="1"/>
    <xf numFmtId="41" fontId="0" fillId="0" borderId="0" xfId="0" applyNumberFormat="1" applyBorder="1"/>
    <xf numFmtId="41" fontId="2" fillId="0" borderId="16" xfId="0" applyNumberFormat="1" applyFont="1" applyBorder="1"/>
    <xf numFmtId="41" fontId="2" fillId="0" borderId="14" xfId="0" applyNumberFormat="1" applyFont="1" applyBorder="1"/>
    <xf numFmtId="0" fontId="15" fillId="0" borderId="15" xfId="0" applyFont="1" applyBorder="1"/>
    <xf numFmtId="0" fontId="14" fillId="0" borderId="15" xfId="0" applyFont="1" applyBorder="1"/>
    <xf numFmtId="41" fontId="2" fillId="0" borderId="19" xfId="0" applyNumberFormat="1" applyFont="1" applyBorder="1"/>
    <xf numFmtId="0" fontId="0" fillId="0" borderId="15" xfId="0" applyBorder="1" applyAlignment="1">
      <alignment horizontal="left" indent="1"/>
    </xf>
    <xf numFmtId="0" fontId="15" fillId="0" borderId="15" xfId="0" applyFont="1" applyBorder="1" applyAlignment="1">
      <alignment horizontal="left" indent="1"/>
    </xf>
    <xf numFmtId="0" fontId="16" fillId="0" borderId="15" xfId="0" applyFont="1" applyBorder="1" applyAlignment="1">
      <alignment horizontal="left" indent="2"/>
    </xf>
    <xf numFmtId="0" fontId="15" fillId="0" borderId="0" xfId="0" applyFont="1" applyBorder="1" applyAlignment="1">
      <alignment horizontal="left" indent="1"/>
    </xf>
    <xf numFmtId="0" fontId="13" fillId="0" borderId="15" xfId="0" applyFont="1" applyBorder="1" applyAlignment="1">
      <alignment horizontal="left" indent="1"/>
    </xf>
    <xf numFmtId="0" fontId="13" fillId="0" borderId="15" xfId="0" applyFont="1" applyBorder="1" applyAlignment="1">
      <alignment horizontal="left" indent="2"/>
    </xf>
    <xf numFmtId="0" fontId="15" fillId="0" borderId="15" xfId="0" applyFont="1" applyBorder="1" applyAlignment="1">
      <alignment horizontal="left" indent="2"/>
    </xf>
    <xf numFmtId="41" fontId="0" fillId="0" borderId="14" xfId="0" applyNumberFormat="1" applyBorder="1"/>
    <xf numFmtId="0" fontId="0" fillId="0" borderId="20" xfId="0" applyBorder="1"/>
  </cellXfs>
  <cellStyles count="2">
    <cellStyle name="Comma" xfId="1" builtinId="3"/>
    <cellStyle name="Normal" xfId="0" builtinId="0"/>
  </cellStyles>
  <dxfs count="7">
    <dxf>
      <numFmt numFmtId="19" formatCode="dd/mm/yyyy"/>
    </dxf>
    <dxf>
      <numFmt numFmtId="33" formatCode="_(* #,##0_);_(* \(#,##0\);_(* &quot;-&quot;_);_(@_)"/>
    </dxf>
    <dxf>
      <numFmt numFmtId="33" formatCode="_(* #,##0_);_(* \(#,##0\);_(* &quot;-&quot;_);_(@_)"/>
    </dxf>
    <dxf>
      <numFmt numFmtId="33" formatCode="_(* #,##0_);_(* \(#,##0\);_(* &quot;-&quot;_);_(@_)"/>
    </dxf>
    <dxf>
      <numFmt numFmtId="33" formatCode="_(* #,##0_);_(* \(#,##0\);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57149</xdr:rowOff>
    </xdr:from>
    <xdr:to>
      <xdr:col>9</xdr:col>
      <xdr:colOff>66675</xdr:colOff>
      <xdr:row>18</xdr:row>
      <xdr:rowOff>161925</xdr:rowOff>
    </xdr:to>
    <mc:AlternateContent xmlns:mc="http://schemas.openxmlformats.org/markup-compatibility/2006">
      <mc:Choice xmlns:a14="http://schemas.microsoft.com/office/drawing/2010/main" Requires="a14">
        <xdr:graphicFrame macro="">
          <xdr:nvGraphicFramePr>
            <xdr:cNvPr id="2" name="Accounts">
              <a:extLst>
                <a:ext uri="{FF2B5EF4-FFF2-40B4-BE49-F238E27FC236}">
                  <a16:creationId xmlns:a16="http://schemas.microsoft.com/office/drawing/2014/main" id="{767BDF0A-D5FB-44FA-5F1A-BDA5ACEC4382}"/>
                </a:ext>
              </a:extLst>
            </xdr:cNvPr>
            <xdr:cNvGraphicFramePr/>
          </xdr:nvGraphicFramePr>
          <xdr:xfrm>
            <a:off x="0" y="0"/>
            <a:ext cx="0" cy="0"/>
          </xdr:xfrm>
          <a:graphic>
            <a:graphicData uri="http://schemas.microsoft.com/office/drawing/2010/slicer">
              <sle:slicer xmlns:sle="http://schemas.microsoft.com/office/drawing/2010/slicer" name="Accounts"/>
            </a:graphicData>
          </a:graphic>
        </xdr:graphicFrame>
      </mc:Choice>
      <mc:Fallback>
        <xdr:sp macro="" textlink="">
          <xdr:nvSpPr>
            <xdr:cNvPr id="0" name=""/>
            <xdr:cNvSpPr>
              <a:spLocks noTextEdit="1"/>
            </xdr:cNvSpPr>
          </xdr:nvSpPr>
          <xdr:spPr>
            <a:xfrm>
              <a:off x="6953250" y="704849"/>
              <a:ext cx="1828800" cy="31527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Amin" refreshedDate="45724.496093287038" createdVersion="8" refreshedVersion="8" minRefreshableVersion="3" recordCount="28" xr:uid="{A946F2B7-85E3-4550-A872-4E0BABF552B6}">
  <cacheSource type="worksheet">
    <worksheetSource name="Table_Journal"/>
  </cacheSource>
  <cacheFields count="7">
    <cacheField name="Date" numFmtId="14">
      <sharedItems containsSemiMixedTypes="0" containsNonDate="0" containsDate="1" containsString="0" minDate="2025-01-01T00:00:00" maxDate="2035-04-01T00:00:00" count="12">
        <d v="2025-01-01T00:00:00"/>
        <d v="2025-01-02T00:00:00"/>
        <d v="2025-01-03T00:00:00"/>
        <d v="2025-01-04T00:00:00"/>
        <d v="2025-01-05T00:00:00"/>
        <d v="2025-01-06T00:00:00"/>
        <d v="2025-01-10T00:00:00"/>
        <d v="2025-01-31T00:00:00"/>
        <d v="2025-02-02T00:00:00"/>
        <d v="2025-02-05T00:00:00"/>
        <d v="2025-02-10T00:00:00"/>
        <d v="2035-03-31T00:00:00"/>
      </sharedItems>
    </cacheField>
    <cacheField name="Description" numFmtId="0">
      <sharedItems containsBlank="1" count="12">
        <s v="Establishing Bussiness"/>
        <s v="Deposit into Bank"/>
        <s v="Purchase Inventory"/>
        <s v="Sold the inventory"/>
        <s v="Adjust Inventory"/>
        <s v="Paid Electricity"/>
        <s v="Salary"/>
        <s v="Paid to Zubair"/>
        <s v="Received from Kazim"/>
        <s v="Purchase Shop"/>
        <s v="Payable Taxes to Govt"/>
        <m u="1"/>
      </sharedItems>
    </cacheField>
    <cacheField name="Accounts" numFmtId="0">
      <sharedItems containsBlank="1" count="14">
        <s v="Cash"/>
        <s v="Equity - Owais"/>
        <s v="Bank- 1122"/>
        <s v="Inventory"/>
        <s v="Mr Zubair"/>
        <s v="Sales"/>
        <s v="Cost of Goods Sold"/>
        <s v="Kazim"/>
        <s v="Electricity"/>
        <s v="Salary"/>
        <s v="Shop"/>
        <s v="Taxes"/>
        <s v="Govt"/>
        <m u="1"/>
      </sharedItems>
    </cacheField>
    <cacheField name="Debit" numFmtId="164">
      <sharedItems containsString="0" containsBlank="1" containsNumber="1" containsInteger="1" minValue="15000" maxValue="1000000"/>
    </cacheField>
    <cacheField name="Credit" numFmtId="164">
      <sharedItems containsString="0" containsBlank="1" containsNumber="1" containsInteger="1" minValue="15000" maxValue="1000000"/>
    </cacheField>
    <cacheField name="Comments" numFmtId="0">
      <sharedItems containsBlank="1"/>
    </cacheField>
    <cacheField name="Balance" numFmtId="0" formula="Debit -Credit" databaseField="0"/>
  </cacheFields>
  <extLst>
    <ext xmlns:x14="http://schemas.microsoft.com/office/spreadsheetml/2009/9/main" uri="{725AE2AE-9491-48be-B2B4-4EB974FC3084}">
      <x14:pivotCacheDefinition pivotCacheId="1313923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m/>
  </r>
  <r>
    <x v="0"/>
    <x v="0"/>
    <x v="1"/>
    <m/>
    <n v="1000000"/>
    <m/>
  </r>
  <r>
    <x v="1"/>
    <x v="1"/>
    <x v="2"/>
    <n v="500000"/>
    <m/>
    <s v="Mr. Ozair"/>
  </r>
  <r>
    <x v="1"/>
    <x v="1"/>
    <x v="0"/>
    <m/>
    <n v="500000"/>
    <s v="Mr. Ozair"/>
  </r>
  <r>
    <x v="2"/>
    <x v="2"/>
    <x v="3"/>
    <n v="600000"/>
    <m/>
    <m/>
  </r>
  <r>
    <x v="2"/>
    <x v="2"/>
    <x v="4"/>
    <m/>
    <n v="600000"/>
    <m/>
  </r>
  <r>
    <x v="3"/>
    <x v="2"/>
    <x v="3"/>
    <n v="200000"/>
    <m/>
    <m/>
  </r>
  <r>
    <x v="3"/>
    <x v="2"/>
    <x v="2"/>
    <m/>
    <n v="200000"/>
    <m/>
  </r>
  <r>
    <x v="4"/>
    <x v="3"/>
    <x v="0"/>
    <n v="400000"/>
    <m/>
    <m/>
  </r>
  <r>
    <x v="4"/>
    <x v="3"/>
    <x v="5"/>
    <m/>
    <n v="400000"/>
    <m/>
  </r>
  <r>
    <x v="4"/>
    <x v="4"/>
    <x v="6"/>
    <n v="300000"/>
    <m/>
    <m/>
  </r>
  <r>
    <x v="4"/>
    <x v="4"/>
    <x v="3"/>
    <m/>
    <n v="300000"/>
    <m/>
  </r>
  <r>
    <x v="5"/>
    <x v="3"/>
    <x v="7"/>
    <n v="300000"/>
    <m/>
    <m/>
  </r>
  <r>
    <x v="5"/>
    <x v="3"/>
    <x v="5"/>
    <m/>
    <n v="300000"/>
    <m/>
  </r>
  <r>
    <x v="5"/>
    <x v="4"/>
    <x v="6"/>
    <n v="150000"/>
    <m/>
    <m/>
  </r>
  <r>
    <x v="5"/>
    <x v="4"/>
    <x v="3"/>
    <m/>
    <n v="150000"/>
    <m/>
  </r>
  <r>
    <x v="6"/>
    <x v="5"/>
    <x v="8"/>
    <n v="15000"/>
    <m/>
    <m/>
  </r>
  <r>
    <x v="6"/>
    <x v="5"/>
    <x v="2"/>
    <m/>
    <n v="15000"/>
    <m/>
  </r>
  <r>
    <x v="7"/>
    <x v="6"/>
    <x v="9"/>
    <n v="100000"/>
    <m/>
    <m/>
  </r>
  <r>
    <x v="7"/>
    <x v="6"/>
    <x v="0"/>
    <m/>
    <n v="100000"/>
    <m/>
  </r>
  <r>
    <x v="8"/>
    <x v="7"/>
    <x v="4"/>
    <n v="100000"/>
    <m/>
    <m/>
  </r>
  <r>
    <x v="8"/>
    <x v="7"/>
    <x v="0"/>
    <m/>
    <n v="100000"/>
    <m/>
  </r>
  <r>
    <x v="9"/>
    <x v="8"/>
    <x v="2"/>
    <n v="150000"/>
    <m/>
    <m/>
  </r>
  <r>
    <x v="9"/>
    <x v="8"/>
    <x v="7"/>
    <m/>
    <n v="150000"/>
    <m/>
  </r>
  <r>
    <x v="10"/>
    <x v="9"/>
    <x v="10"/>
    <n v="100000"/>
    <m/>
    <m/>
  </r>
  <r>
    <x v="10"/>
    <x v="9"/>
    <x v="0"/>
    <m/>
    <n v="100000"/>
    <m/>
  </r>
  <r>
    <x v="11"/>
    <x v="10"/>
    <x v="11"/>
    <n v="20250"/>
    <m/>
    <m/>
  </r>
  <r>
    <x v="11"/>
    <x v="10"/>
    <x v="12"/>
    <m/>
    <n v="202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BF0F1D-FC37-4B22-8545-41719D17BF77}" name="PivotTable1" cacheId="45"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F32" firstHeaderRow="0" firstDataRow="1" firstDataCol="3"/>
  <pivotFields count="7">
    <pivotField axis="axisRow" compact="0"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axis="axisRow" compact="0" outline="0" showAll="0" defaultSubtotal="0">
      <items count="12">
        <item x="4"/>
        <item x="1"/>
        <item x="0"/>
        <item x="5"/>
        <item x="7"/>
        <item x="2"/>
        <item x="8"/>
        <item x="6"/>
        <item x="3"/>
        <item x="10"/>
        <item m="1" x="11"/>
        <item x="9"/>
      </items>
      <extLst>
        <ext xmlns:x14="http://schemas.microsoft.com/office/spreadsheetml/2009/9/main" uri="{2946ED86-A175-432a-8AC1-64E0C546D7DE}">
          <x14:pivotField fillDownLabels="1"/>
        </ext>
      </extLst>
    </pivotField>
    <pivotField axis="axisRow" compact="0" outline="0" showAll="0" defaultSubtotal="0">
      <items count="14">
        <item x="2"/>
        <item x="0"/>
        <item x="6"/>
        <item x="8"/>
        <item x="1"/>
        <item x="3"/>
        <item x="7"/>
        <item x="4"/>
        <item x="9"/>
        <item x="5"/>
        <item m="1" x="13"/>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1"/>
      <x v="2"/>
    </i>
    <i r="1">
      <x v="4"/>
      <x v="2"/>
    </i>
    <i>
      <x v="1"/>
      <x/>
      <x v="1"/>
    </i>
    <i r="1">
      <x v="1"/>
      <x v="1"/>
    </i>
    <i>
      <x v="2"/>
      <x v="5"/>
      <x v="5"/>
    </i>
    <i r="1">
      <x v="7"/>
      <x v="5"/>
    </i>
    <i>
      <x v="3"/>
      <x/>
      <x v="5"/>
    </i>
    <i r="1">
      <x v="5"/>
      <x v="5"/>
    </i>
    <i>
      <x v="4"/>
      <x v="1"/>
      <x v="8"/>
    </i>
    <i r="1">
      <x v="2"/>
      <x/>
    </i>
    <i r="1">
      <x v="5"/>
      <x/>
    </i>
    <i r="1">
      <x v="9"/>
      <x v="8"/>
    </i>
    <i>
      <x v="5"/>
      <x v="2"/>
      <x/>
    </i>
    <i r="1">
      <x v="5"/>
      <x/>
    </i>
    <i r="1">
      <x v="6"/>
      <x v="8"/>
    </i>
    <i r="1">
      <x v="9"/>
      <x v="8"/>
    </i>
    <i>
      <x v="6"/>
      <x/>
      <x v="3"/>
    </i>
    <i r="1">
      <x v="3"/>
      <x v="3"/>
    </i>
    <i>
      <x v="7"/>
      <x v="1"/>
      <x v="7"/>
    </i>
    <i r="1">
      <x v="8"/>
      <x v="7"/>
    </i>
    <i>
      <x v="8"/>
      <x v="1"/>
      <x v="4"/>
    </i>
    <i r="1">
      <x v="7"/>
      <x v="4"/>
    </i>
    <i>
      <x v="9"/>
      <x/>
      <x v="6"/>
    </i>
    <i r="1">
      <x v="6"/>
      <x v="6"/>
    </i>
    <i>
      <x v="10"/>
      <x v="11"/>
      <x v="9"/>
    </i>
    <i r="1">
      <x v="12"/>
      <x v="9"/>
    </i>
    <i>
      <x v="11"/>
      <x v="1"/>
      <x v="11"/>
    </i>
    <i r="1">
      <x v="13"/>
      <x v="11"/>
    </i>
    <i t="grand">
      <x/>
    </i>
  </rowItems>
  <colFields count="1">
    <field x="-2"/>
  </colFields>
  <colItems count="3">
    <i>
      <x/>
    </i>
    <i i="1">
      <x v="1"/>
    </i>
    <i i="2">
      <x v="2"/>
    </i>
  </colItems>
  <dataFields count="3">
    <dataField name="Sum of Debit" fld="3" baseField="2" baseItem="8" numFmtId="3"/>
    <dataField name="Sum of Credit" fld="4" baseField="2" baseItem="8" numFmtId="3"/>
    <dataField name="Sum of Balance" fld="6" baseField="2" baseItem="1" numFmtId="41"/>
  </dataFields>
  <formats count="2">
    <format dxfId="4">
      <pivotArea outline="0"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5C979-8FD8-4161-92B3-742530695ECA}" name="PivotTable1" cacheId="45"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7" firstHeaderRow="0"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2"/>
        <item x="0"/>
        <item x="6"/>
        <item x="8"/>
        <item x="1"/>
        <item x="3"/>
        <item x="7"/>
        <item x="4"/>
        <item x="9"/>
        <item x="5"/>
        <item m="1" x="13"/>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1"/>
    </i>
    <i>
      <x v="12"/>
    </i>
    <i>
      <x v="13"/>
    </i>
    <i t="grand">
      <x/>
    </i>
  </rowItems>
  <colFields count="1">
    <field x="-2"/>
  </colFields>
  <colItems count="3">
    <i>
      <x/>
    </i>
    <i i="1">
      <x v="1"/>
    </i>
    <i i="2">
      <x v="2"/>
    </i>
  </colItems>
  <dataFields count="3">
    <dataField name="Sum of Debit" fld="3" baseField="2" baseItem="8" numFmtId="3"/>
    <dataField name="Sum of Credit" fld="4" baseField="2" baseItem="8" numFmtId="3"/>
    <dataField name="Sum of Balance" fld="6" baseField="2" baseItem="1" numFmtId="41"/>
  </dataFields>
  <formats count="2">
    <format dxfId="1">
      <pivotArea outline="0"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 xr10:uid="{36D46CD4-EC11-42D6-B94B-5EA2F3299C3C}" sourceName="Accounts">
  <pivotTables>
    <pivotTable tabId="5" name="PivotTable1"/>
  </pivotTables>
  <data>
    <tabular pivotCacheId="1313923003">
      <items count="14">
        <i x="2" s="1"/>
        <i x="0" s="1"/>
        <i x="6" s="1"/>
        <i x="8" s="1"/>
        <i x="1" s="1"/>
        <i x="12" s="1"/>
        <i x="3" s="1"/>
        <i x="7" s="1"/>
        <i x="4" s="1"/>
        <i x="9" s="1"/>
        <i x="5" s="1"/>
        <i x="10" s="1"/>
        <i x="11"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s" xr10:uid="{3AEDEE1B-1334-49E9-BD7C-EFD1F8163152}" cache="Slicer_Accounts" caption="Account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0CC4E9-E3B6-46C2-98CC-0E806E4F803F}" name="Table_Journal" displayName="Table_Journal" ref="A1:F29" totalsRowShown="0">
  <autoFilter ref="A1:F29" xr:uid="{5E0CC4E9-E3B6-46C2-98CC-0E806E4F803F}"/>
  <tableColumns count="6">
    <tableColumn id="1" xr3:uid="{5B861BE8-6944-4323-9D50-17BEEC3FC990}" name="Date" dataDxfId="0"/>
    <tableColumn id="2" xr3:uid="{406A801C-9572-4140-A0AC-DFA9C82DB669}" name="Description"/>
    <tableColumn id="3" xr3:uid="{EC704074-5AD8-4190-95C9-A941DD7E78A4}" name="Accounts"/>
    <tableColumn id="4" xr3:uid="{A58AD695-30EA-44C7-9222-35F629A39F9E}" name="Debit" dataDxfId="6" dataCellStyle="Comma"/>
    <tableColumn id="5" xr3:uid="{F28DFF3C-3EF3-418D-959F-3BCFAA2CB3D4}" name="Credit" dataDxfId="5" dataCellStyle="Comma"/>
    <tableColumn id="6" xr3:uid="{A69435E3-701D-47E7-9E9D-B0F71B5ECF8C}"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687F-C573-4246-8F90-FBB7B8EFE16C}">
  <dimension ref="A1:H14"/>
  <sheetViews>
    <sheetView workbookViewId="0">
      <selection activeCell="H18" sqref="H18"/>
    </sheetView>
  </sheetViews>
  <sheetFormatPr defaultRowHeight="15" x14ac:dyDescent="0.25"/>
  <cols>
    <col min="1" max="2" width="12.42578125" customWidth="1"/>
    <col min="3" max="3" width="17.7109375" customWidth="1"/>
    <col min="4" max="4" width="14" customWidth="1"/>
    <col min="5" max="5" width="17.7109375" customWidth="1"/>
    <col min="7" max="7" width="18.85546875" customWidth="1"/>
    <col min="8" max="8" width="18" customWidth="1"/>
  </cols>
  <sheetData>
    <row r="1" spans="1:8" x14ac:dyDescent="0.25">
      <c r="A1" t="s">
        <v>2</v>
      </c>
      <c r="C1" t="s">
        <v>16</v>
      </c>
      <c r="D1" t="s">
        <v>2</v>
      </c>
      <c r="E1" t="s">
        <v>44</v>
      </c>
      <c r="G1" t="s">
        <v>17</v>
      </c>
      <c r="H1" t="s">
        <v>16</v>
      </c>
    </row>
    <row r="2" spans="1:8" x14ac:dyDescent="0.25">
      <c r="A2" t="s">
        <v>6</v>
      </c>
      <c r="C2" t="s">
        <v>12</v>
      </c>
      <c r="D2" t="s">
        <v>6</v>
      </c>
      <c r="E2" t="s">
        <v>45</v>
      </c>
      <c r="G2" s="1" t="s">
        <v>19</v>
      </c>
      <c r="H2" t="s">
        <v>12</v>
      </c>
    </row>
    <row r="3" spans="1:8" x14ac:dyDescent="0.25">
      <c r="A3" t="s">
        <v>7</v>
      </c>
      <c r="C3" t="s">
        <v>13</v>
      </c>
      <c r="D3" t="s">
        <v>6</v>
      </c>
      <c r="E3" t="s">
        <v>45</v>
      </c>
      <c r="G3" s="3" t="s">
        <v>20</v>
      </c>
      <c r="H3" t="s">
        <v>8</v>
      </c>
    </row>
    <row r="4" spans="1:8" x14ac:dyDescent="0.25">
      <c r="A4" t="s">
        <v>8</v>
      </c>
      <c r="C4" t="s">
        <v>14</v>
      </c>
      <c r="D4" t="s">
        <v>7</v>
      </c>
      <c r="E4" t="s">
        <v>45</v>
      </c>
      <c r="G4" t="s">
        <v>21</v>
      </c>
      <c r="H4" t="s">
        <v>12</v>
      </c>
    </row>
    <row r="5" spans="1:8" x14ac:dyDescent="0.25">
      <c r="A5" t="s">
        <v>9</v>
      </c>
      <c r="C5" t="s">
        <v>15</v>
      </c>
      <c r="D5" t="s">
        <v>7</v>
      </c>
      <c r="E5" t="s">
        <v>45</v>
      </c>
      <c r="G5" t="s">
        <v>25</v>
      </c>
      <c r="H5" t="s">
        <v>12</v>
      </c>
    </row>
    <row r="6" spans="1:8" x14ac:dyDescent="0.25">
      <c r="A6" t="s">
        <v>10</v>
      </c>
      <c r="C6" t="s">
        <v>8</v>
      </c>
      <c r="D6" t="s">
        <v>8</v>
      </c>
      <c r="E6" t="s">
        <v>45</v>
      </c>
      <c r="G6" t="s">
        <v>26</v>
      </c>
      <c r="H6" t="s">
        <v>14</v>
      </c>
    </row>
    <row r="7" spans="1:8" x14ac:dyDescent="0.25">
      <c r="C7" t="s">
        <v>9</v>
      </c>
      <c r="D7" t="s">
        <v>9</v>
      </c>
      <c r="E7" t="s">
        <v>43</v>
      </c>
      <c r="G7" t="s">
        <v>27</v>
      </c>
      <c r="H7" t="s">
        <v>10</v>
      </c>
    </row>
    <row r="8" spans="1:8" x14ac:dyDescent="0.25">
      <c r="C8" t="s">
        <v>10</v>
      </c>
      <c r="D8" t="s">
        <v>10</v>
      </c>
      <c r="E8" t="s">
        <v>43</v>
      </c>
      <c r="G8" t="s">
        <v>29</v>
      </c>
      <c r="H8" t="s">
        <v>9</v>
      </c>
    </row>
    <row r="9" spans="1:8" x14ac:dyDescent="0.25">
      <c r="C9" t="s">
        <v>11</v>
      </c>
      <c r="D9" t="s">
        <v>10</v>
      </c>
      <c r="E9" t="s">
        <v>43</v>
      </c>
      <c r="G9" t="s">
        <v>31</v>
      </c>
      <c r="H9" t="s">
        <v>12</v>
      </c>
    </row>
    <row r="10" spans="1:8" x14ac:dyDescent="0.25">
      <c r="G10" t="s">
        <v>32</v>
      </c>
      <c r="H10" t="s">
        <v>9</v>
      </c>
    </row>
    <row r="11" spans="1:8" x14ac:dyDescent="0.25">
      <c r="G11" t="s">
        <v>33</v>
      </c>
      <c r="H11" t="s">
        <v>9</v>
      </c>
    </row>
    <row r="12" spans="1:8" x14ac:dyDescent="0.25">
      <c r="G12" t="s">
        <v>53</v>
      </c>
      <c r="H12" t="s">
        <v>9</v>
      </c>
    </row>
    <row r="13" spans="1:8" x14ac:dyDescent="0.25">
      <c r="G13" t="s">
        <v>54</v>
      </c>
      <c r="H13" t="s">
        <v>14</v>
      </c>
    </row>
    <row r="14" spans="1:8" x14ac:dyDescent="0.25">
      <c r="G14" t="s">
        <v>58</v>
      </c>
      <c r="H1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A5CE-3416-4C9B-9C76-3E10AB2C6E95}">
  <dimension ref="A1:F29"/>
  <sheetViews>
    <sheetView workbookViewId="0">
      <selection activeCell="D33" sqref="D33"/>
    </sheetView>
  </sheetViews>
  <sheetFormatPr defaultRowHeight="15" x14ac:dyDescent="0.25"/>
  <cols>
    <col min="1" max="1" width="14.42578125" style="2" customWidth="1"/>
    <col min="2" max="2" width="21.28515625" customWidth="1"/>
    <col min="3" max="3" width="19.85546875" customWidth="1"/>
    <col min="4" max="4" width="19.7109375" style="4" customWidth="1"/>
    <col min="5" max="5" width="19.5703125" style="4" customWidth="1"/>
    <col min="6" max="6" width="39.5703125" customWidth="1"/>
  </cols>
  <sheetData>
    <row r="1" spans="1:6" x14ac:dyDescent="0.25">
      <c r="A1" s="2" t="s">
        <v>0</v>
      </c>
      <c r="B1" t="s">
        <v>1</v>
      </c>
      <c r="C1" t="s">
        <v>2</v>
      </c>
      <c r="D1" s="4" t="s">
        <v>3</v>
      </c>
      <c r="E1" s="4" t="s">
        <v>4</v>
      </c>
      <c r="F1" t="s">
        <v>5</v>
      </c>
    </row>
    <row r="2" spans="1:6" x14ac:dyDescent="0.25">
      <c r="A2" s="2">
        <v>45658</v>
      </c>
      <c r="B2" t="s">
        <v>18</v>
      </c>
      <c r="C2" t="s">
        <v>19</v>
      </c>
      <c r="D2" s="4">
        <v>1000000</v>
      </c>
    </row>
    <row r="3" spans="1:6" x14ac:dyDescent="0.25">
      <c r="A3" s="2">
        <v>45658</v>
      </c>
      <c r="B3" t="s">
        <v>18</v>
      </c>
      <c r="C3" t="s">
        <v>20</v>
      </c>
      <c r="E3" s="4">
        <v>1000000</v>
      </c>
    </row>
    <row r="4" spans="1:6" x14ac:dyDescent="0.25">
      <c r="A4" s="2">
        <v>45659</v>
      </c>
      <c r="B4" t="s">
        <v>22</v>
      </c>
      <c r="C4" t="s">
        <v>21</v>
      </c>
      <c r="D4" s="4">
        <v>500000</v>
      </c>
      <c r="F4" t="s">
        <v>23</v>
      </c>
    </row>
    <row r="5" spans="1:6" x14ac:dyDescent="0.25">
      <c r="A5" s="2">
        <v>45659</v>
      </c>
      <c r="B5" t="s">
        <v>22</v>
      </c>
      <c r="C5" t="s">
        <v>19</v>
      </c>
      <c r="E5" s="4">
        <v>500000</v>
      </c>
      <c r="F5" t="s">
        <v>23</v>
      </c>
    </row>
    <row r="6" spans="1:6" x14ac:dyDescent="0.25">
      <c r="A6" s="2">
        <v>45660</v>
      </c>
      <c r="B6" t="s">
        <v>24</v>
      </c>
      <c r="C6" t="s">
        <v>25</v>
      </c>
      <c r="D6" s="4">
        <v>600000</v>
      </c>
    </row>
    <row r="7" spans="1:6" x14ac:dyDescent="0.25">
      <c r="A7" s="2">
        <v>45660</v>
      </c>
      <c r="B7" t="s">
        <v>24</v>
      </c>
      <c r="C7" t="s">
        <v>26</v>
      </c>
      <c r="E7" s="4">
        <v>600000</v>
      </c>
    </row>
    <row r="8" spans="1:6" x14ac:dyDescent="0.25">
      <c r="A8" s="2">
        <v>45661</v>
      </c>
      <c r="B8" t="s">
        <v>24</v>
      </c>
      <c r="C8" t="s">
        <v>25</v>
      </c>
      <c r="D8" s="4">
        <v>200000</v>
      </c>
    </row>
    <row r="9" spans="1:6" x14ac:dyDescent="0.25">
      <c r="A9" s="2">
        <v>45661</v>
      </c>
      <c r="B9" t="s">
        <v>24</v>
      </c>
      <c r="C9" t="s">
        <v>21</v>
      </c>
      <c r="E9" s="4">
        <v>200000</v>
      </c>
    </row>
    <row r="10" spans="1:6" x14ac:dyDescent="0.25">
      <c r="A10" s="2">
        <v>45662</v>
      </c>
      <c r="B10" t="s">
        <v>28</v>
      </c>
      <c r="C10" t="s">
        <v>19</v>
      </c>
      <c r="D10" s="4">
        <v>400000</v>
      </c>
    </row>
    <row r="11" spans="1:6" x14ac:dyDescent="0.25">
      <c r="A11" s="2">
        <v>45662</v>
      </c>
      <c r="B11" t="s">
        <v>28</v>
      </c>
      <c r="C11" t="s">
        <v>27</v>
      </c>
      <c r="E11" s="4">
        <v>400000</v>
      </c>
    </row>
    <row r="12" spans="1:6" x14ac:dyDescent="0.25">
      <c r="A12" s="2">
        <v>45662</v>
      </c>
      <c r="B12" t="s">
        <v>30</v>
      </c>
      <c r="C12" t="s">
        <v>29</v>
      </c>
      <c r="D12" s="4">
        <v>300000</v>
      </c>
    </row>
    <row r="13" spans="1:6" x14ac:dyDescent="0.25">
      <c r="A13" s="2">
        <v>45662</v>
      </c>
      <c r="B13" t="s">
        <v>30</v>
      </c>
      <c r="C13" t="s">
        <v>25</v>
      </c>
      <c r="E13" s="4">
        <v>300000</v>
      </c>
    </row>
    <row r="14" spans="1:6" x14ac:dyDescent="0.25">
      <c r="A14" s="2">
        <v>45663</v>
      </c>
      <c r="B14" t="s">
        <v>28</v>
      </c>
      <c r="C14" t="s">
        <v>31</v>
      </c>
      <c r="D14" s="4">
        <v>300000</v>
      </c>
    </row>
    <row r="15" spans="1:6" x14ac:dyDescent="0.25">
      <c r="A15" s="2">
        <v>45663</v>
      </c>
      <c r="B15" t="s">
        <v>28</v>
      </c>
      <c r="C15" t="s">
        <v>27</v>
      </c>
      <c r="E15" s="4">
        <v>300000</v>
      </c>
    </row>
    <row r="16" spans="1:6" x14ac:dyDescent="0.25">
      <c r="A16" s="2">
        <v>45663</v>
      </c>
      <c r="B16" t="s">
        <v>30</v>
      </c>
      <c r="C16" t="s">
        <v>29</v>
      </c>
      <c r="D16" s="4">
        <v>150000</v>
      </c>
    </row>
    <row r="17" spans="1:5" x14ac:dyDescent="0.25">
      <c r="A17" s="2">
        <v>45663</v>
      </c>
      <c r="B17" t="s">
        <v>30</v>
      </c>
      <c r="C17" t="s">
        <v>25</v>
      </c>
      <c r="E17" s="4">
        <v>150000</v>
      </c>
    </row>
    <row r="18" spans="1:5" x14ac:dyDescent="0.25">
      <c r="A18" s="2">
        <v>45667</v>
      </c>
      <c r="B18" t="s">
        <v>34</v>
      </c>
      <c r="C18" t="s">
        <v>32</v>
      </c>
      <c r="D18" s="4">
        <v>15000</v>
      </c>
    </row>
    <row r="19" spans="1:5" x14ac:dyDescent="0.25">
      <c r="A19" s="2">
        <v>45667</v>
      </c>
      <c r="B19" t="s">
        <v>34</v>
      </c>
      <c r="C19" t="s">
        <v>21</v>
      </c>
      <c r="E19" s="4">
        <v>15000</v>
      </c>
    </row>
    <row r="20" spans="1:5" x14ac:dyDescent="0.25">
      <c r="A20" s="2">
        <v>45688</v>
      </c>
      <c r="B20" t="s">
        <v>33</v>
      </c>
      <c r="C20" t="s">
        <v>33</v>
      </c>
      <c r="D20" s="4">
        <v>100000</v>
      </c>
    </row>
    <row r="21" spans="1:5" x14ac:dyDescent="0.25">
      <c r="A21" s="2">
        <v>45688</v>
      </c>
      <c r="B21" t="s">
        <v>33</v>
      </c>
      <c r="C21" t="s">
        <v>19</v>
      </c>
      <c r="E21" s="4">
        <v>100000</v>
      </c>
    </row>
    <row r="22" spans="1:5" x14ac:dyDescent="0.25">
      <c r="A22" s="2">
        <v>45690</v>
      </c>
      <c r="B22" t="s">
        <v>35</v>
      </c>
      <c r="C22" t="s">
        <v>26</v>
      </c>
      <c r="D22" s="4">
        <v>100000</v>
      </c>
    </row>
    <row r="23" spans="1:5" x14ac:dyDescent="0.25">
      <c r="A23" s="2">
        <v>45690</v>
      </c>
      <c r="B23" t="s">
        <v>35</v>
      </c>
      <c r="C23" t="s">
        <v>19</v>
      </c>
      <c r="E23" s="4">
        <v>100000</v>
      </c>
    </row>
    <row r="24" spans="1:5" x14ac:dyDescent="0.25">
      <c r="A24" s="2">
        <v>45693</v>
      </c>
      <c r="B24" t="s">
        <v>36</v>
      </c>
      <c r="C24" t="s">
        <v>21</v>
      </c>
      <c r="D24" s="4">
        <v>150000</v>
      </c>
    </row>
    <row r="25" spans="1:5" x14ac:dyDescent="0.25">
      <c r="A25" s="2">
        <v>45693</v>
      </c>
      <c r="B25" t="s">
        <v>36</v>
      </c>
      <c r="C25" t="s">
        <v>31</v>
      </c>
      <c r="E25" s="4">
        <v>150000</v>
      </c>
    </row>
    <row r="26" spans="1:5" x14ac:dyDescent="0.25">
      <c r="A26" s="2">
        <v>45698</v>
      </c>
      <c r="B26" t="s">
        <v>59</v>
      </c>
      <c r="C26" t="s">
        <v>58</v>
      </c>
      <c r="D26" s="4">
        <v>100000</v>
      </c>
    </row>
    <row r="27" spans="1:5" x14ac:dyDescent="0.25">
      <c r="A27" s="2">
        <v>45698</v>
      </c>
      <c r="B27" t="s">
        <v>59</v>
      </c>
      <c r="C27" t="s">
        <v>19</v>
      </c>
      <c r="E27" s="4">
        <v>100000</v>
      </c>
    </row>
    <row r="28" spans="1:5" x14ac:dyDescent="0.25">
      <c r="A28" s="2">
        <v>49399</v>
      </c>
      <c r="B28" t="s">
        <v>55</v>
      </c>
      <c r="C28" t="s">
        <v>53</v>
      </c>
      <c r="D28" s="4">
        <v>20250</v>
      </c>
    </row>
    <row r="29" spans="1:5" x14ac:dyDescent="0.25">
      <c r="A29" s="2">
        <v>49399</v>
      </c>
      <c r="B29" t="s">
        <v>55</v>
      </c>
      <c r="C29" t="s">
        <v>54</v>
      </c>
      <c r="E29" s="4">
        <v>20250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01EC21E-FE2D-4129-A048-CB887EFA0714}">
          <x14:formula1>
            <xm:f>'Chart of Accounts'!$G$2:$G$51</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26498-C378-4F1F-9C2A-4A66EBBDB8C8}">
  <dimension ref="A2:F32"/>
  <sheetViews>
    <sheetView showGridLines="0" workbookViewId="0">
      <selection activeCell="D2" sqref="D2"/>
    </sheetView>
  </sheetViews>
  <sheetFormatPr defaultRowHeight="15" x14ac:dyDescent="0.25"/>
  <cols>
    <col min="1" max="1" width="17.42578125" customWidth="1"/>
    <col min="2" max="2" width="17.7109375" bestFit="1" customWidth="1"/>
    <col min="3" max="3" width="21.7109375" bestFit="1" customWidth="1"/>
    <col min="4" max="4" width="15.28515625" customWidth="1"/>
    <col min="5" max="5" width="14.85546875" style="8" customWidth="1"/>
    <col min="6" max="6" width="16.28515625" bestFit="1" customWidth="1"/>
  </cols>
  <sheetData>
    <row r="2" spans="1:6" ht="36" x14ac:dyDescent="0.55000000000000004">
      <c r="A2" s="9" t="str">
        <f>B4</f>
        <v>Cash</v>
      </c>
      <c r="D2" s="9" t="str">
        <f>VLOOKUP(Ledger!A2,'Chart of Accounts'!G:H,2,0)</f>
        <v>Current Assets</v>
      </c>
    </row>
    <row r="3" spans="1:6" x14ac:dyDescent="0.25">
      <c r="A3" s="5" t="s">
        <v>0</v>
      </c>
      <c r="B3" s="5" t="s">
        <v>2</v>
      </c>
      <c r="C3" s="5" t="s">
        <v>1</v>
      </c>
      <c r="D3" t="s">
        <v>38</v>
      </c>
      <c r="E3" t="s">
        <v>39</v>
      </c>
      <c r="F3" s="8" t="s">
        <v>40</v>
      </c>
    </row>
    <row r="4" spans="1:6" x14ac:dyDescent="0.25">
      <c r="A4" s="2">
        <v>45658</v>
      </c>
      <c r="B4" t="s">
        <v>19</v>
      </c>
      <c r="C4" t="s">
        <v>18</v>
      </c>
      <c r="D4" s="7">
        <v>1000000</v>
      </c>
      <c r="E4" s="7"/>
      <c r="F4" s="8">
        <v>1000000</v>
      </c>
    </row>
    <row r="5" spans="1:6" x14ac:dyDescent="0.25">
      <c r="A5" s="2">
        <v>45658</v>
      </c>
      <c r="B5" t="s">
        <v>20</v>
      </c>
      <c r="C5" t="s">
        <v>18</v>
      </c>
      <c r="D5" s="7"/>
      <c r="E5" s="7">
        <v>1000000</v>
      </c>
      <c r="F5" s="8">
        <v>-1000000</v>
      </c>
    </row>
    <row r="6" spans="1:6" x14ac:dyDescent="0.25">
      <c r="A6" s="2">
        <v>45659</v>
      </c>
      <c r="B6" t="s">
        <v>21</v>
      </c>
      <c r="C6" t="s">
        <v>22</v>
      </c>
      <c r="D6" s="7">
        <v>500000</v>
      </c>
      <c r="E6" s="7"/>
      <c r="F6" s="8">
        <v>500000</v>
      </c>
    </row>
    <row r="7" spans="1:6" x14ac:dyDescent="0.25">
      <c r="A7" s="2">
        <v>45659</v>
      </c>
      <c r="B7" t="s">
        <v>19</v>
      </c>
      <c r="C7" t="s">
        <v>22</v>
      </c>
      <c r="D7" s="7"/>
      <c r="E7" s="7">
        <v>500000</v>
      </c>
      <c r="F7" s="8">
        <v>-500000</v>
      </c>
    </row>
    <row r="8" spans="1:6" x14ac:dyDescent="0.25">
      <c r="A8" s="2">
        <v>45660</v>
      </c>
      <c r="B8" t="s">
        <v>25</v>
      </c>
      <c r="C8" t="s">
        <v>24</v>
      </c>
      <c r="D8" s="7">
        <v>600000</v>
      </c>
      <c r="E8" s="7"/>
      <c r="F8" s="8">
        <v>600000</v>
      </c>
    </row>
    <row r="9" spans="1:6" x14ac:dyDescent="0.25">
      <c r="A9" s="2">
        <v>45660</v>
      </c>
      <c r="B9" t="s">
        <v>26</v>
      </c>
      <c r="C9" t="s">
        <v>24</v>
      </c>
      <c r="D9" s="7"/>
      <c r="E9" s="7">
        <v>600000</v>
      </c>
      <c r="F9" s="8">
        <v>-600000</v>
      </c>
    </row>
    <row r="10" spans="1:6" x14ac:dyDescent="0.25">
      <c r="A10" s="2">
        <v>45661</v>
      </c>
      <c r="B10" t="s">
        <v>21</v>
      </c>
      <c r="C10" t="s">
        <v>24</v>
      </c>
      <c r="D10" s="7"/>
      <c r="E10" s="7">
        <v>200000</v>
      </c>
      <c r="F10" s="8">
        <v>-200000</v>
      </c>
    </row>
    <row r="11" spans="1:6" x14ac:dyDescent="0.25">
      <c r="A11" s="2">
        <v>45661</v>
      </c>
      <c r="B11" t="s">
        <v>25</v>
      </c>
      <c r="C11" t="s">
        <v>24</v>
      </c>
      <c r="D11" s="7">
        <v>200000</v>
      </c>
      <c r="E11" s="7"/>
      <c r="F11" s="8">
        <v>200000</v>
      </c>
    </row>
    <row r="12" spans="1:6" x14ac:dyDescent="0.25">
      <c r="A12" s="2">
        <v>45662</v>
      </c>
      <c r="B12" t="s">
        <v>19</v>
      </c>
      <c r="C12" t="s">
        <v>28</v>
      </c>
      <c r="D12" s="7">
        <v>400000</v>
      </c>
      <c r="E12" s="7"/>
      <c r="F12" s="8">
        <v>400000</v>
      </c>
    </row>
    <row r="13" spans="1:6" x14ac:dyDescent="0.25">
      <c r="A13" s="2">
        <v>45662</v>
      </c>
      <c r="B13" t="s">
        <v>29</v>
      </c>
      <c r="C13" t="s">
        <v>30</v>
      </c>
      <c r="D13" s="7">
        <v>300000</v>
      </c>
      <c r="E13" s="7"/>
      <c r="F13" s="8">
        <v>300000</v>
      </c>
    </row>
    <row r="14" spans="1:6" x14ac:dyDescent="0.25">
      <c r="A14" s="2">
        <v>45662</v>
      </c>
      <c r="B14" t="s">
        <v>25</v>
      </c>
      <c r="C14" t="s">
        <v>30</v>
      </c>
      <c r="D14" s="7"/>
      <c r="E14" s="7">
        <v>300000</v>
      </c>
      <c r="F14" s="8">
        <v>-300000</v>
      </c>
    </row>
    <row r="15" spans="1:6" x14ac:dyDescent="0.25">
      <c r="A15" s="2">
        <v>45662</v>
      </c>
      <c r="B15" t="s">
        <v>27</v>
      </c>
      <c r="C15" t="s">
        <v>28</v>
      </c>
      <c r="D15" s="7"/>
      <c r="E15" s="7">
        <v>400000</v>
      </c>
      <c r="F15" s="8">
        <v>-400000</v>
      </c>
    </row>
    <row r="16" spans="1:6" x14ac:dyDescent="0.25">
      <c r="A16" s="2">
        <v>45663</v>
      </c>
      <c r="B16" t="s">
        <v>29</v>
      </c>
      <c r="C16" t="s">
        <v>30</v>
      </c>
      <c r="D16" s="7">
        <v>150000</v>
      </c>
      <c r="E16" s="7"/>
      <c r="F16" s="8">
        <v>150000</v>
      </c>
    </row>
    <row r="17" spans="1:6" x14ac:dyDescent="0.25">
      <c r="A17" s="2">
        <v>45663</v>
      </c>
      <c r="B17" t="s">
        <v>25</v>
      </c>
      <c r="C17" t="s">
        <v>30</v>
      </c>
      <c r="D17" s="7"/>
      <c r="E17" s="7">
        <v>150000</v>
      </c>
      <c r="F17" s="8">
        <v>-150000</v>
      </c>
    </row>
    <row r="18" spans="1:6" x14ac:dyDescent="0.25">
      <c r="A18" s="2">
        <v>45663</v>
      </c>
      <c r="B18" t="s">
        <v>31</v>
      </c>
      <c r="C18" t="s">
        <v>28</v>
      </c>
      <c r="D18" s="7">
        <v>300000</v>
      </c>
      <c r="E18" s="7"/>
      <c r="F18" s="8">
        <v>300000</v>
      </c>
    </row>
    <row r="19" spans="1:6" x14ac:dyDescent="0.25">
      <c r="A19" s="2">
        <v>45663</v>
      </c>
      <c r="B19" t="s">
        <v>27</v>
      </c>
      <c r="C19" t="s">
        <v>28</v>
      </c>
      <c r="D19" s="7"/>
      <c r="E19" s="7">
        <v>300000</v>
      </c>
      <c r="F19" s="8">
        <v>-300000</v>
      </c>
    </row>
    <row r="20" spans="1:6" x14ac:dyDescent="0.25">
      <c r="A20" s="2">
        <v>45667</v>
      </c>
      <c r="B20" t="s">
        <v>21</v>
      </c>
      <c r="C20" t="s">
        <v>34</v>
      </c>
      <c r="D20" s="7"/>
      <c r="E20" s="7">
        <v>15000</v>
      </c>
      <c r="F20" s="8">
        <v>-15000</v>
      </c>
    </row>
    <row r="21" spans="1:6" x14ac:dyDescent="0.25">
      <c r="A21" s="2">
        <v>45667</v>
      </c>
      <c r="B21" t="s">
        <v>32</v>
      </c>
      <c r="C21" t="s">
        <v>34</v>
      </c>
      <c r="D21" s="7">
        <v>15000</v>
      </c>
      <c r="E21" s="7"/>
      <c r="F21" s="8">
        <v>15000</v>
      </c>
    </row>
    <row r="22" spans="1:6" x14ac:dyDescent="0.25">
      <c r="A22" s="2">
        <v>45688</v>
      </c>
      <c r="B22" t="s">
        <v>19</v>
      </c>
      <c r="C22" t="s">
        <v>33</v>
      </c>
      <c r="D22" s="7"/>
      <c r="E22" s="7">
        <v>100000</v>
      </c>
      <c r="F22" s="8">
        <v>-100000</v>
      </c>
    </row>
    <row r="23" spans="1:6" x14ac:dyDescent="0.25">
      <c r="A23" s="2">
        <v>45688</v>
      </c>
      <c r="B23" t="s">
        <v>33</v>
      </c>
      <c r="C23" t="s">
        <v>33</v>
      </c>
      <c r="D23" s="7">
        <v>100000</v>
      </c>
      <c r="E23" s="7"/>
      <c r="F23" s="8">
        <v>100000</v>
      </c>
    </row>
    <row r="24" spans="1:6" x14ac:dyDescent="0.25">
      <c r="A24" s="2">
        <v>45690</v>
      </c>
      <c r="B24" t="s">
        <v>19</v>
      </c>
      <c r="C24" t="s">
        <v>35</v>
      </c>
      <c r="D24" s="7"/>
      <c r="E24" s="7">
        <v>100000</v>
      </c>
      <c r="F24" s="8">
        <v>-100000</v>
      </c>
    </row>
    <row r="25" spans="1:6" x14ac:dyDescent="0.25">
      <c r="A25" s="2">
        <v>45690</v>
      </c>
      <c r="B25" t="s">
        <v>26</v>
      </c>
      <c r="C25" t="s">
        <v>35</v>
      </c>
      <c r="D25" s="7">
        <v>100000</v>
      </c>
      <c r="E25" s="7"/>
      <c r="F25" s="8">
        <v>100000</v>
      </c>
    </row>
    <row r="26" spans="1:6" x14ac:dyDescent="0.25">
      <c r="A26" s="2">
        <v>45693</v>
      </c>
      <c r="B26" t="s">
        <v>21</v>
      </c>
      <c r="C26" t="s">
        <v>36</v>
      </c>
      <c r="D26" s="7">
        <v>150000</v>
      </c>
      <c r="E26" s="7"/>
      <c r="F26" s="8">
        <v>150000</v>
      </c>
    </row>
    <row r="27" spans="1:6" x14ac:dyDescent="0.25">
      <c r="A27" s="2">
        <v>45693</v>
      </c>
      <c r="B27" t="s">
        <v>31</v>
      </c>
      <c r="C27" t="s">
        <v>36</v>
      </c>
      <c r="D27" s="7"/>
      <c r="E27" s="7">
        <v>150000</v>
      </c>
      <c r="F27" s="8">
        <v>-150000</v>
      </c>
    </row>
    <row r="28" spans="1:6" x14ac:dyDescent="0.25">
      <c r="A28" s="2">
        <v>49399</v>
      </c>
      <c r="B28" t="s">
        <v>53</v>
      </c>
      <c r="C28" t="s">
        <v>55</v>
      </c>
      <c r="D28" s="7">
        <v>20250</v>
      </c>
      <c r="E28" s="7"/>
      <c r="F28" s="8">
        <v>20250</v>
      </c>
    </row>
    <row r="29" spans="1:6" x14ac:dyDescent="0.25">
      <c r="A29" s="2">
        <v>49399</v>
      </c>
      <c r="B29" t="s">
        <v>54</v>
      </c>
      <c r="C29" t="s">
        <v>55</v>
      </c>
      <c r="D29" s="7"/>
      <c r="E29" s="7">
        <v>20250</v>
      </c>
      <c r="F29" s="8">
        <v>-20250</v>
      </c>
    </row>
    <row r="30" spans="1:6" x14ac:dyDescent="0.25">
      <c r="A30" s="2">
        <v>45698</v>
      </c>
      <c r="B30" t="s">
        <v>19</v>
      </c>
      <c r="C30" t="s">
        <v>59</v>
      </c>
      <c r="D30" s="7"/>
      <c r="E30" s="7">
        <v>100000</v>
      </c>
      <c r="F30" s="8">
        <v>-100000</v>
      </c>
    </row>
    <row r="31" spans="1:6" x14ac:dyDescent="0.25">
      <c r="A31" s="2">
        <v>45698</v>
      </c>
      <c r="B31" t="s">
        <v>58</v>
      </c>
      <c r="C31" t="s">
        <v>59</v>
      </c>
      <c r="D31" s="7">
        <v>100000</v>
      </c>
      <c r="E31" s="7"/>
      <c r="F31" s="8">
        <v>100000</v>
      </c>
    </row>
    <row r="32" spans="1:6" x14ac:dyDescent="0.25">
      <c r="A32" t="s">
        <v>37</v>
      </c>
      <c r="D32" s="7">
        <v>3935250</v>
      </c>
      <c r="E32" s="7">
        <v>3935250</v>
      </c>
      <c r="F32" s="8">
        <v>0</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AC63-C140-49F2-A2E7-FA324925D5DB}">
  <dimension ref="A2:G28"/>
  <sheetViews>
    <sheetView showGridLines="0" workbookViewId="0">
      <selection activeCell="F11" sqref="F11"/>
    </sheetView>
  </sheetViews>
  <sheetFormatPr defaultRowHeight="15" x14ac:dyDescent="0.25"/>
  <cols>
    <col min="1" max="1" width="17.42578125" customWidth="1"/>
    <col min="2" max="2" width="17.7109375" bestFit="1" customWidth="1"/>
    <col min="3" max="3" width="21.7109375" bestFit="1" customWidth="1"/>
    <col min="4" max="4" width="16.140625" customWidth="1"/>
    <col min="5" max="5" width="14.85546875" style="8" customWidth="1"/>
    <col min="6" max="6" width="19.28515625" customWidth="1"/>
    <col min="7" max="7" width="17.7109375" customWidth="1"/>
  </cols>
  <sheetData>
    <row r="2" spans="1:7" ht="36" x14ac:dyDescent="0.55000000000000004">
      <c r="A2" s="9" t="s">
        <v>41</v>
      </c>
      <c r="D2" s="9"/>
    </row>
    <row r="3" spans="1:7" x14ac:dyDescent="0.25">
      <c r="A3" s="5" t="s">
        <v>2</v>
      </c>
      <c r="B3" t="s">
        <v>38</v>
      </c>
      <c r="C3" t="s">
        <v>39</v>
      </c>
      <c r="D3" s="8" t="s">
        <v>40</v>
      </c>
      <c r="E3"/>
    </row>
    <row r="4" spans="1:7" x14ac:dyDescent="0.25">
      <c r="A4" t="s">
        <v>21</v>
      </c>
      <c r="B4" s="7">
        <v>650000</v>
      </c>
      <c r="C4" s="7">
        <v>215000</v>
      </c>
      <c r="D4" s="8">
        <v>435000</v>
      </c>
      <c r="E4"/>
      <c r="F4" s="51" t="str">
        <f>VLOOKUP(A4,'Chart of Accounts'!G:H,2,0)</f>
        <v>Current Assets</v>
      </c>
      <c r="G4" t="str">
        <f>VLOOKUP(F4,'Chart of Accounts'!C:E,3,0)</f>
        <v>Balance Sheet</v>
      </c>
    </row>
    <row r="5" spans="1:7" x14ac:dyDescent="0.25">
      <c r="A5" t="s">
        <v>19</v>
      </c>
      <c r="B5" s="7">
        <v>1400000</v>
      </c>
      <c r="C5" s="7">
        <v>800000</v>
      </c>
      <c r="D5" s="8">
        <v>600000</v>
      </c>
      <c r="E5"/>
      <c r="F5" s="51" t="str">
        <f>VLOOKUP(A5,'Chart of Accounts'!G:H,2,0)</f>
        <v>Current Assets</v>
      </c>
      <c r="G5" t="str">
        <f>VLOOKUP(F5,'Chart of Accounts'!C:E,3,0)</f>
        <v>Balance Sheet</v>
      </c>
    </row>
    <row r="6" spans="1:7" x14ac:dyDescent="0.25">
      <c r="A6" t="s">
        <v>29</v>
      </c>
      <c r="B6" s="7">
        <v>450000</v>
      </c>
      <c r="C6" s="7"/>
      <c r="D6" s="8">
        <v>450000</v>
      </c>
      <c r="E6"/>
      <c r="F6" s="51" t="str">
        <f>VLOOKUP(A6,'Chart of Accounts'!G:H,2,0)</f>
        <v>Expenses</v>
      </c>
      <c r="G6" t="str">
        <f>VLOOKUP(F6,'Chart of Accounts'!C:E,3,0)</f>
        <v>Income Statement</v>
      </c>
    </row>
    <row r="7" spans="1:7" x14ac:dyDescent="0.25">
      <c r="A7" t="s">
        <v>32</v>
      </c>
      <c r="B7" s="7">
        <v>15000</v>
      </c>
      <c r="C7" s="7"/>
      <c r="D7" s="8">
        <v>15000</v>
      </c>
      <c r="E7"/>
      <c r="F7" s="51" t="str">
        <f>VLOOKUP(A7,'Chart of Accounts'!G:H,2,0)</f>
        <v>Expenses</v>
      </c>
      <c r="G7" t="str">
        <f>VLOOKUP(F7,'Chart of Accounts'!C:E,3,0)</f>
        <v>Income Statement</v>
      </c>
    </row>
    <row r="8" spans="1:7" x14ac:dyDescent="0.25">
      <c r="A8" t="s">
        <v>20</v>
      </c>
      <c r="B8" s="7"/>
      <c r="C8" s="7">
        <v>1000000</v>
      </c>
      <c r="D8" s="8">
        <v>-1000000</v>
      </c>
      <c r="E8"/>
      <c r="F8" t="str">
        <f>VLOOKUP(A8,'Chart of Accounts'!G:H,2,0)</f>
        <v>Equity</v>
      </c>
      <c r="G8" t="str">
        <f>VLOOKUP(F8,'Chart of Accounts'!C:E,3,0)</f>
        <v>Balance Sheet</v>
      </c>
    </row>
    <row r="9" spans="1:7" x14ac:dyDescent="0.25">
      <c r="A9" t="s">
        <v>25</v>
      </c>
      <c r="B9" s="7">
        <v>800000</v>
      </c>
      <c r="C9" s="7">
        <v>450000</v>
      </c>
      <c r="D9" s="8">
        <v>350000</v>
      </c>
      <c r="E9"/>
      <c r="F9" s="51" t="str">
        <f>VLOOKUP(A9,'Chart of Accounts'!G:H,2,0)</f>
        <v>Current Assets</v>
      </c>
      <c r="G9" t="str">
        <f>VLOOKUP(F9,'Chart of Accounts'!C:E,3,0)</f>
        <v>Balance Sheet</v>
      </c>
    </row>
    <row r="10" spans="1:7" x14ac:dyDescent="0.25">
      <c r="A10" t="s">
        <v>31</v>
      </c>
      <c r="B10" s="7">
        <v>300000</v>
      </c>
      <c r="C10" s="7">
        <v>150000</v>
      </c>
      <c r="D10" s="8">
        <v>150000</v>
      </c>
      <c r="E10"/>
      <c r="F10" s="51" t="str">
        <f>VLOOKUP(A10,'Chart of Accounts'!G:H,2,0)</f>
        <v>Current Assets</v>
      </c>
      <c r="G10" t="str">
        <f>VLOOKUP(F10,'Chart of Accounts'!C:E,3,0)</f>
        <v>Balance Sheet</v>
      </c>
    </row>
    <row r="11" spans="1:7" x14ac:dyDescent="0.25">
      <c r="A11" t="s">
        <v>26</v>
      </c>
      <c r="B11" s="7">
        <v>100000</v>
      </c>
      <c r="C11" s="7">
        <v>600000</v>
      </c>
      <c r="D11" s="8">
        <v>-500000</v>
      </c>
      <c r="E11"/>
      <c r="F11" s="51" t="str">
        <f>VLOOKUP(A11,'Chart of Accounts'!G:H,2,0)</f>
        <v>Current Liabilities</v>
      </c>
      <c r="G11" t="str">
        <f>VLOOKUP(F11,'Chart of Accounts'!C:E,3,0)</f>
        <v>Balance Sheet</v>
      </c>
    </row>
    <row r="12" spans="1:7" x14ac:dyDescent="0.25">
      <c r="A12" t="s">
        <v>33</v>
      </c>
      <c r="B12" s="7">
        <v>100000</v>
      </c>
      <c r="C12" s="7"/>
      <c r="D12" s="8">
        <v>100000</v>
      </c>
      <c r="E12"/>
      <c r="F12" s="51" t="str">
        <f>VLOOKUP(A12,'Chart of Accounts'!G:H,2,0)</f>
        <v>Expenses</v>
      </c>
      <c r="G12" t="str">
        <f>VLOOKUP(F12,'Chart of Accounts'!C:E,3,0)</f>
        <v>Income Statement</v>
      </c>
    </row>
    <row r="13" spans="1:7" x14ac:dyDescent="0.25">
      <c r="A13" t="s">
        <v>27</v>
      </c>
      <c r="B13" s="7"/>
      <c r="C13" s="7">
        <v>700000</v>
      </c>
      <c r="D13" s="8">
        <v>-700000</v>
      </c>
      <c r="E13"/>
      <c r="F13" s="51" t="str">
        <f>VLOOKUP(A13,'Chart of Accounts'!G:H,2,0)</f>
        <v>Revenue</v>
      </c>
      <c r="G13" t="str">
        <f>VLOOKUP(F13,'Chart of Accounts'!C:E,3,0)</f>
        <v>Income Statement</v>
      </c>
    </row>
    <row r="14" spans="1:7" x14ac:dyDescent="0.25">
      <c r="A14" t="s">
        <v>53</v>
      </c>
      <c r="B14" s="7">
        <v>20250</v>
      </c>
      <c r="C14" s="7"/>
      <c r="D14" s="8">
        <v>20250</v>
      </c>
      <c r="E14"/>
      <c r="F14" s="51" t="str">
        <f>VLOOKUP(A14,'Chart of Accounts'!G:H,2,0)</f>
        <v>Expenses</v>
      </c>
      <c r="G14" t="str">
        <f>VLOOKUP(F14,'Chart of Accounts'!C:E,3,0)</f>
        <v>Income Statement</v>
      </c>
    </row>
    <row r="15" spans="1:7" x14ac:dyDescent="0.25">
      <c r="A15" t="s">
        <v>54</v>
      </c>
      <c r="B15" s="7"/>
      <c r="C15" s="7">
        <v>20250</v>
      </c>
      <c r="D15" s="8">
        <v>-20250</v>
      </c>
      <c r="E15"/>
      <c r="F15" s="51" t="str">
        <f>VLOOKUP(A15,'Chart of Accounts'!G:H,2,0)</f>
        <v>Current Liabilities</v>
      </c>
      <c r="G15" t="str">
        <f>VLOOKUP(F15,'Chart of Accounts'!C:E,3,0)</f>
        <v>Balance Sheet</v>
      </c>
    </row>
    <row r="16" spans="1:7" x14ac:dyDescent="0.25">
      <c r="A16" t="s">
        <v>58</v>
      </c>
      <c r="B16" s="7">
        <v>100000</v>
      </c>
      <c r="C16" s="7"/>
      <c r="D16" s="8">
        <v>100000</v>
      </c>
      <c r="E16"/>
      <c r="F16" s="51" t="str">
        <f>VLOOKUP(A16,'Chart of Accounts'!G:H,2,0)</f>
        <v>Fixed Assets</v>
      </c>
      <c r="G16" t="str">
        <f>VLOOKUP(F16,'Chart of Accounts'!C:E,3,0)</f>
        <v>Balance Sheet</v>
      </c>
    </row>
    <row r="17" spans="1:5" x14ac:dyDescent="0.25">
      <c r="A17" t="s">
        <v>37</v>
      </c>
      <c r="B17" s="7">
        <v>3935250</v>
      </c>
      <c r="C17" s="7">
        <v>3935250</v>
      </c>
      <c r="D17" s="8">
        <v>0</v>
      </c>
      <c r="E17"/>
    </row>
    <row r="18" spans="1:5" x14ac:dyDescent="0.25">
      <c r="E18"/>
    </row>
    <row r="19" spans="1:5" x14ac:dyDescent="0.25">
      <c r="E19"/>
    </row>
    <row r="20" spans="1:5" x14ac:dyDescent="0.25">
      <c r="E20"/>
    </row>
    <row r="21" spans="1:5" x14ac:dyDescent="0.25">
      <c r="E21"/>
    </row>
    <row r="22" spans="1:5" x14ac:dyDescent="0.25">
      <c r="E22"/>
    </row>
    <row r="23" spans="1:5" x14ac:dyDescent="0.25">
      <c r="E23"/>
    </row>
    <row r="24" spans="1:5" x14ac:dyDescent="0.25">
      <c r="E24"/>
    </row>
    <row r="25" spans="1:5" x14ac:dyDescent="0.25">
      <c r="E25"/>
    </row>
    <row r="26" spans="1:5" x14ac:dyDescent="0.25">
      <c r="E26"/>
    </row>
    <row r="27" spans="1:5" x14ac:dyDescent="0.25">
      <c r="E27"/>
    </row>
    <row r="28" spans="1:5" x14ac:dyDescent="0.25">
      <c r="E28"/>
    </row>
  </sheetData>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13E12-B62D-4EA3-946E-526A5472FA4E}">
  <dimension ref="A1:K27"/>
  <sheetViews>
    <sheetView showGridLines="0" workbookViewId="0">
      <selection activeCell="N20" sqref="N20"/>
    </sheetView>
  </sheetViews>
  <sheetFormatPr defaultRowHeight="15" x14ac:dyDescent="0.25"/>
  <cols>
    <col min="3" max="3" width="16.140625" customWidth="1"/>
    <col min="4" max="4" width="19.85546875" customWidth="1"/>
    <col min="5" max="5" width="9.7109375" customWidth="1"/>
    <col min="6" max="6" width="13.140625" customWidth="1"/>
    <col min="7" max="7" width="7.140625" customWidth="1"/>
    <col min="8" max="11" width="9.140625" hidden="1" customWidth="1"/>
  </cols>
  <sheetData>
    <row r="1" spans="1:11" ht="14.25" customHeight="1" thickBot="1" x14ac:dyDescent="0.55000000000000004">
      <c r="A1" s="26"/>
      <c r="B1" s="35"/>
      <c r="C1" s="27"/>
      <c r="D1" s="35"/>
      <c r="E1" s="27"/>
      <c r="F1" s="35"/>
      <c r="G1" s="27"/>
      <c r="H1" s="27"/>
      <c r="I1" s="27"/>
      <c r="J1" s="27"/>
      <c r="K1" s="28"/>
    </row>
    <row r="2" spans="1:11" ht="21" x14ac:dyDescent="0.35">
      <c r="A2" s="29"/>
      <c r="B2" s="39" t="s">
        <v>42</v>
      </c>
      <c r="C2" s="40"/>
      <c r="D2" s="40"/>
      <c r="E2" s="40"/>
      <c r="F2" s="40"/>
      <c r="G2" s="41"/>
      <c r="H2" s="30"/>
      <c r="I2" s="30"/>
      <c r="J2" s="30"/>
      <c r="K2" s="31"/>
    </row>
    <row r="3" spans="1:11" ht="21" x14ac:dyDescent="0.35">
      <c r="A3" s="29"/>
      <c r="B3" s="14" t="s">
        <v>43</v>
      </c>
      <c r="C3" s="38"/>
      <c r="D3" s="38"/>
      <c r="E3" s="38"/>
      <c r="F3" s="38"/>
      <c r="G3" s="42"/>
      <c r="H3" s="30"/>
      <c r="I3" s="30"/>
      <c r="J3" s="30"/>
      <c r="K3" s="31"/>
    </row>
    <row r="4" spans="1:11" x14ac:dyDescent="0.25">
      <c r="A4" s="32"/>
      <c r="B4" s="15" t="s">
        <v>52</v>
      </c>
      <c r="C4" s="16"/>
      <c r="D4" s="16"/>
      <c r="E4" s="16"/>
      <c r="F4" s="16"/>
      <c r="G4" s="17"/>
      <c r="H4" s="33"/>
      <c r="I4" s="33"/>
      <c r="J4" s="33"/>
      <c r="K4" s="34"/>
    </row>
    <row r="5" spans="1:11" x14ac:dyDescent="0.25">
      <c r="A5" s="18"/>
      <c r="B5" s="18"/>
      <c r="C5" s="19"/>
      <c r="D5" s="19"/>
      <c r="E5" s="19"/>
      <c r="F5" s="19"/>
      <c r="G5" s="20"/>
      <c r="H5" s="19"/>
      <c r="I5" s="19"/>
      <c r="J5" s="19"/>
      <c r="K5" s="20"/>
    </row>
    <row r="6" spans="1:11" ht="24.95" customHeight="1" x14ac:dyDescent="0.3">
      <c r="A6" s="18"/>
      <c r="B6" s="43" t="s">
        <v>27</v>
      </c>
      <c r="C6" s="19"/>
      <c r="D6" s="19"/>
      <c r="E6" s="21"/>
      <c r="F6" s="22">
        <f>VLOOKUP(B6,'Trial Balance'!A4:D13,4,0)*-1</f>
        <v>700000</v>
      </c>
      <c r="G6" s="20"/>
      <c r="H6" s="19"/>
      <c r="I6" s="19"/>
      <c r="J6" s="19"/>
      <c r="K6" s="20"/>
    </row>
    <row r="7" spans="1:11" ht="24.95" customHeight="1" x14ac:dyDescent="0.3">
      <c r="A7" s="18"/>
      <c r="B7" s="43" t="s">
        <v>29</v>
      </c>
      <c r="C7" s="19"/>
      <c r="D7" s="19"/>
      <c r="E7" s="21"/>
      <c r="F7" s="22">
        <f>VLOOKUP(B7,'Trial Balance'!A4:D13,4,0)*-1</f>
        <v>-450000</v>
      </c>
      <c r="G7" s="20"/>
      <c r="H7" s="19"/>
      <c r="I7" s="19"/>
      <c r="J7" s="19"/>
      <c r="K7" s="20"/>
    </row>
    <row r="8" spans="1:11" ht="24.95" customHeight="1" x14ac:dyDescent="0.3">
      <c r="A8" s="18"/>
      <c r="B8" s="44" t="s">
        <v>46</v>
      </c>
      <c r="C8" s="19"/>
      <c r="D8" s="19"/>
      <c r="E8" s="21"/>
      <c r="F8" s="37">
        <f>F6+F7</f>
        <v>250000</v>
      </c>
      <c r="G8" s="20"/>
      <c r="H8" s="19"/>
      <c r="I8" s="19"/>
      <c r="J8" s="19"/>
      <c r="K8" s="20"/>
    </row>
    <row r="9" spans="1:11" ht="9" customHeight="1" x14ac:dyDescent="0.25">
      <c r="A9" s="18"/>
      <c r="B9" s="18"/>
      <c r="C9" s="19"/>
      <c r="D9" s="19"/>
      <c r="E9" s="21"/>
      <c r="F9" s="21"/>
      <c r="G9" s="20"/>
      <c r="H9" s="19"/>
      <c r="I9" s="19"/>
      <c r="J9" s="19"/>
      <c r="K9" s="20"/>
    </row>
    <row r="10" spans="1:11" ht="24.95" customHeight="1" x14ac:dyDescent="0.3">
      <c r="A10" s="18"/>
      <c r="B10" s="45" t="s">
        <v>47</v>
      </c>
      <c r="C10" s="19"/>
      <c r="D10" s="19"/>
      <c r="E10" s="21"/>
      <c r="F10" s="21"/>
      <c r="G10" s="20"/>
      <c r="H10" s="19"/>
      <c r="I10" s="19"/>
      <c r="J10" s="19"/>
      <c r="K10" s="20"/>
    </row>
    <row r="11" spans="1:11" ht="9.75" customHeight="1" x14ac:dyDescent="0.25">
      <c r="A11" s="18"/>
      <c r="B11" s="18"/>
      <c r="C11" s="19"/>
      <c r="D11" s="19"/>
      <c r="E11" s="21"/>
      <c r="F11" s="21"/>
      <c r="G11" s="20"/>
      <c r="H11" s="19"/>
      <c r="I11" s="19"/>
      <c r="J11" s="19"/>
      <c r="K11" s="20"/>
    </row>
    <row r="12" spans="1:11" ht="24.95" customHeight="1" x14ac:dyDescent="0.25">
      <c r="A12" s="18"/>
      <c r="B12" s="46" t="s">
        <v>33</v>
      </c>
      <c r="C12" s="19"/>
      <c r="D12" s="19"/>
      <c r="E12" s="48">
        <f>VLOOKUP(B12,'Trial Balance'!A4:D13,4,0)</f>
        <v>100000</v>
      </c>
      <c r="F12" s="21"/>
      <c r="G12" s="20"/>
      <c r="H12" s="19"/>
      <c r="I12" s="19"/>
      <c r="J12" s="19"/>
      <c r="K12" s="20"/>
    </row>
    <row r="13" spans="1:11" ht="24.95" customHeight="1" x14ac:dyDescent="0.25">
      <c r="A13" s="18"/>
      <c r="B13" s="46" t="s">
        <v>32</v>
      </c>
      <c r="C13" s="19"/>
      <c r="D13" s="19"/>
      <c r="E13" s="49">
        <f>VLOOKUP(B13,'Trial Balance'!A4:D13,4,0)</f>
        <v>15000</v>
      </c>
      <c r="F13" s="21"/>
      <c r="G13" s="20"/>
      <c r="H13" s="19"/>
      <c r="I13" s="19"/>
      <c r="J13" s="19"/>
      <c r="K13" s="20"/>
    </row>
    <row r="14" spans="1:11" ht="24.95" customHeight="1" x14ac:dyDescent="0.25">
      <c r="A14" s="18"/>
      <c r="B14" s="46" t="s">
        <v>48</v>
      </c>
      <c r="C14" s="19"/>
      <c r="D14" s="19"/>
      <c r="E14" s="21"/>
      <c r="F14" s="13">
        <f>SUM(E12:E13)*-1</f>
        <v>-115000</v>
      </c>
      <c r="G14" s="20"/>
      <c r="H14" s="19"/>
      <c r="I14" s="19"/>
      <c r="J14" s="19"/>
      <c r="K14" s="20"/>
    </row>
    <row r="15" spans="1:11" ht="24.95" customHeight="1" x14ac:dyDescent="0.25">
      <c r="A15" s="18"/>
      <c r="B15" s="46" t="s">
        <v>49</v>
      </c>
      <c r="C15" s="19"/>
      <c r="D15" s="19"/>
      <c r="E15" s="21"/>
      <c r="F15" s="12">
        <f>F8+F14</f>
        <v>135000</v>
      </c>
      <c r="G15" s="20"/>
      <c r="H15" s="19"/>
      <c r="I15" s="19"/>
      <c r="J15" s="19"/>
      <c r="K15" s="20"/>
    </row>
    <row r="16" spans="1:11" ht="24.95" customHeight="1" x14ac:dyDescent="0.25">
      <c r="A16" s="18"/>
      <c r="B16" s="46" t="s">
        <v>50</v>
      </c>
      <c r="C16" s="19"/>
      <c r="D16" s="19"/>
      <c r="E16" s="21"/>
      <c r="F16" s="50">
        <f>F15*0.15*-1</f>
        <v>-20250</v>
      </c>
      <c r="G16" s="20"/>
      <c r="H16" s="19"/>
      <c r="I16" s="19"/>
      <c r="J16" s="19"/>
      <c r="K16" s="20"/>
    </row>
    <row r="17" spans="1:11" ht="24.95" customHeight="1" thickBot="1" x14ac:dyDescent="0.3">
      <c r="A17" s="18"/>
      <c r="B17" s="46" t="s">
        <v>51</v>
      </c>
      <c r="C17" s="19"/>
      <c r="D17" s="19"/>
      <c r="E17" s="21"/>
      <c r="F17" s="47">
        <f>F15+F16</f>
        <v>114750</v>
      </c>
      <c r="G17" s="20"/>
      <c r="H17" s="19"/>
      <c r="I17" s="19"/>
      <c r="J17" s="19"/>
      <c r="K17" s="20"/>
    </row>
    <row r="18" spans="1:11" ht="24.95" customHeight="1" thickBot="1" x14ac:dyDescent="0.3">
      <c r="A18" s="19"/>
      <c r="B18" s="23"/>
      <c r="C18" s="24"/>
      <c r="D18" s="24"/>
      <c r="E18" s="24"/>
      <c r="F18" s="24"/>
      <c r="G18" s="25"/>
      <c r="H18" s="24"/>
      <c r="I18" s="24"/>
      <c r="J18" s="24"/>
      <c r="K18" s="25"/>
    </row>
    <row r="19" spans="1:11" ht="24.95" customHeight="1" x14ac:dyDescent="0.25"/>
    <row r="20" spans="1:11" ht="24.95" customHeight="1" x14ac:dyDescent="0.25"/>
    <row r="22" spans="1:11" ht="31.5" x14ac:dyDescent="0.5">
      <c r="D22" s="35"/>
    </row>
    <row r="24" spans="1:11" ht="21" x14ac:dyDescent="0.35">
      <c r="D24" s="36"/>
    </row>
    <row r="27" spans="1:11" x14ac:dyDescent="0.25">
      <c r="D27" s="33"/>
    </row>
  </sheetData>
  <mergeCells count="3">
    <mergeCell ref="B4:G4"/>
    <mergeCell ref="B2:G2"/>
    <mergeCell ref="B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FD139-9F58-4226-9E0F-64426E0C5D10}">
  <dimension ref="A2:J35"/>
  <sheetViews>
    <sheetView showGridLines="0" tabSelected="1" workbookViewId="0">
      <selection activeCell="L15" sqref="L15"/>
    </sheetView>
  </sheetViews>
  <sheetFormatPr defaultRowHeight="15" x14ac:dyDescent="0.25"/>
  <cols>
    <col min="4" max="4" width="10.42578125" customWidth="1"/>
    <col min="5" max="5" width="10.5703125" bestFit="1" customWidth="1"/>
    <col min="9" max="9" width="10.5703125" bestFit="1" customWidth="1"/>
    <col min="10" max="10" width="10.28515625" customWidth="1"/>
  </cols>
  <sheetData>
    <row r="2" spans="1:10" ht="21" x14ac:dyDescent="0.35">
      <c r="A2" s="11" t="s">
        <v>42</v>
      </c>
      <c r="B2" s="11"/>
      <c r="C2" s="11"/>
      <c r="D2" s="11"/>
      <c r="E2" s="11"/>
      <c r="F2" s="11"/>
      <c r="G2" s="11"/>
      <c r="H2" s="11"/>
      <c r="I2" s="11"/>
      <c r="J2" s="11"/>
    </row>
    <row r="3" spans="1:10" ht="21" x14ac:dyDescent="0.35">
      <c r="A3" s="11" t="s">
        <v>45</v>
      </c>
      <c r="B3" s="11"/>
      <c r="C3" s="11"/>
      <c r="D3" s="11"/>
      <c r="E3" s="11"/>
      <c r="F3" s="11"/>
      <c r="G3" s="11"/>
      <c r="H3" s="11"/>
      <c r="I3" s="11"/>
      <c r="J3" s="11"/>
    </row>
    <row r="4" spans="1:10" ht="15.75" x14ac:dyDescent="0.25">
      <c r="A4" s="10" t="s">
        <v>56</v>
      </c>
      <c r="B4" s="10"/>
      <c r="C4" s="10"/>
      <c r="D4" s="10"/>
      <c r="E4" s="10"/>
      <c r="F4" s="10"/>
      <c r="G4" s="10"/>
      <c r="H4" s="10"/>
      <c r="I4" s="10"/>
      <c r="J4" s="10"/>
    </row>
    <row r="5" spans="1:10" x14ac:dyDescent="0.25">
      <c r="A5" s="52"/>
      <c r="B5" s="53"/>
      <c r="C5" s="53"/>
      <c r="D5" s="53"/>
      <c r="E5" s="54"/>
      <c r="F5" s="52"/>
      <c r="G5" s="53"/>
      <c r="H5" s="53"/>
      <c r="I5" s="53"/>
      <c r="J5" s="54"/>
    </row>
    <row r="6" spans="1:10" ht="15.75" x14ac:dyDescent="0.25">
      <c r="A6" s="63" t="s">
        <v>6</v>
      </c>
      <c r="B6" s="19"/>
      <c r="C6" s="19"/>
      <c r="D6" s="19"/>
      <c r="E6" s="56"/>
      <c r="F6" s="63" t="s">
        <v>57</v>
      </c>
      <c r="G6" s="19"/>
      <c r="H6" s="19"/>
      <c r="I6" s="19"/>
      <c r="J6" s="56"/>
    </row>
    <row r="7" spans="1:10" ht="18.75" x14ac:dyDescent="0.3">
      <c r="A7" s="64"/>
      <c r="B7" s="19"/>
      <c r="C7" s="19"/>
      <c r="D7" s="19"/>
      <c r="E7" s="56"/>
      <c r="F7" s="64"/>
      <c r="G7" s="19"/>
      <c r="H7" s="19"/>
      <c r="I7" s="19"/>
      <c r="J7" s="56"/>
    </row>
    <row r="8" spans="1:10" ht="15.75" x14ac:dyDescent="0.25">
      <c r="A8" s="55"/>
      <c r="B8" s="19"/>
      <c r="C8" s="19"/>
      <c r="D8" s="19"/>
      <c r="E8" s="56"/>
      <c r="F8" s="70" t="s">
        <v>7</v>
      </c>
      <c r="G8" s="19"/>
      <c r="H8" s="19"/>
      <c r="I8" s="19"/>
      <c r="J8" s="56"/>
    </row>
    <row r="9" spans="1:10" ht="15.75" x14ac:dyDescent="0.25">
      <c r="A9" s="69" t="s">
        <v>13</v>
      </c>
      <c r="B9" s="19"/>
      <c r="C9" s="19"/>
      <c r="D9" s="19"/>
      <c r="E9" s="56"/>
      <c r="F9" s="71" t="s">
        <v>15</v>
      </c>
      <c r="G9" s="19"/>
      <c r="H9" s="19"/>
      <c r="I9" s="19"/>
      <c r="J9" s="73">
        <v>0</v>
      </c>
    </row>
    <row r="10" spans="1:10" x14ac:dyDescent="0.25">
      <c r="A10" s="55"/>
      <c r="B10" s="19"/>
      <c r="C10" s="19"/>
      <c r="D10" s="19"/>
      <c r="E10" s="56"/>
      <c r="F10" s="55"/>
      <c r="G10" s="19"/>
      <c r="H10" s="19"/>
      <c r="I10" s="19"/>
      <c r="J10" s="56"/>
    </row>
    <row r="11" spans="1:10" x14ac:dyDescent="0.25">
      <c r="A11" s="66" t="s">
        <v>58</v>
      </c>
      <c r="B11" s="19"/>
      <c r="C11" s="19"/>
      <c r="D11" s="60">
        <f>VLOOKUP(A11,'Trial Balance'!A4:D16,4,0)</f>
        <v>100000</v>
      </c>
      <c r="E11" s="56"/>
      <c r="F11" s="55"/>
      <c r="G11" s="19"/>
      <c r="H11" s="19"/>
      <c r="I11" s="19"/>
      <c r="J11" s="56"/>
    </row>
    <row r="12" spans="1:10" ht="15.75" x14ac:dyDescent="0.25">
      <c r="A12" s="67" t="s">
        <v>60</v>
      </c>
      <c r="B12" s="19"/>
      <c r="C12" s="19"/>
      <c r="D12" s="19"/>
      <c r="E12" s="62">
        <f>SUM(D11)</f>
        <v>100000</v>
      </c>
      <c r="F12" s="55"/>
      <c r="G12" s="19"/>
      <c r="H12" s="19"/>
      <c r="I12" s="19"/>
      <c r="J12" s="56"/>
    </row>
    <row r="13" spans="1:10" x14ac:dyDescent="0.25">
      <c r="A13" s="55"/>
      <c r="B13" s="19"/>
      <c r="C13" s="19"/>
      <c r="D13" s="19"/>
      <c r="E13" s="56"/>
      <c r="F13" s="68" t="s">
        <v>14</v>
      </c>
      <c r="G13" s="19"/>
      <c r="H13" s="19"/>
      <c r="I13" s="19"/>
      <c r="J13" s="56"/>
    </row>
    <row r="14" spans="1:10" x14ac:dyDescent="0.25">
      <c r="A14" s="55"/>
      <c r="B14" s="19"/>
      <c r="C14" s="19"/>
      <c r="D14" s="19"/>
      <c r="E14" s="56"/>
      <c r="F14" s="55"/>
      <c r="G14" s="19" t="s">
        <v>26</v>
      </c>
      <c r="H14" s="19"/>
      <c r="I14" s="60">
        <f>VLOOKUP(G14,'Trial Balance'!A4:D16,4,0)*-1</f>
        <v>500000</v>
      </c>
      <c r="J14" s="56"/>
    </row>
    <row r="15" spans="1:10" ht="15.75" x14ac:dyDescent="0.25">
      <c r="A15" s="67" t="s">
        <v>12</v>
      </c>
      <c r="B15" s="19"/>
      <c r="C15" s="19"/>
      <c r="D15" s="19"/>
      <c r="E15" s="56"/>
      <c r="F15" s="55"/>
      <c r="G15" s="19" t="s">
        <v>54</v>
      </c>
      <c r="H15" s="19"/>
      <c r="I15" s="60">
        <f>VLOOKUP(G15,'Trial Balance'!A4:D16,4,0)*-1</f>
        <v>20250</v>
      </c>
      <c r="J15" s="56"/>
    </row>
    <row r="16" spans="1:10" ht="15.75" x14ac:dyDescent="0.25">
      <c r="A16" s="6" t="s">
        <v>21</v>
      </c>
      <c r="B16" s="19"/>
      <c r="C16" s="19"/>
      <c r="D16" s="60">
        <f>VLOOKUP(A16,'Trial Balance'!A4:D16,4,0)</f>
        <v>435000</v>
      </c>
      <c r="E16" s="56"/>
      <c r="F16" s="72" t="s">
        <v>63</v>
      </c>
      <c r="G16" s="19"/>
      <c r="H16" s="19"/>
      <c r="I16" s="19"/>
      <c r="J16" s="62">
        <f>SUM(I14:I17)</f>
        <v>520250</v>
      </c>
    </row>
    <row r="17" spans="1:10" ht="15.75" thickBot="1" x14ac:dyDescent="0.3">
      <c r="A17" s="6" t="s">
        <v>19</v>
      </c>
      <c r="B17" s="19"/>
      <c r="C17" s="19"/>
      <c r="D17" s="60">
        <f>VLOOKUP(A17,'Trial Balance'!A4:D16,4,0)</f>
        <v>600000</v>
      </c>
      <c r="E17" s="56"/>
      <c r="F17" s="55"/>
      <c r="G17" s="19"/>
      <c r="H17" s="19"/>
      <c r="I17" s="19"/>
      <c r="J17" s="74"/>
    </row>
    <row r="18" spans="1:10" ht="16.5" thickTop="1" x14ac:dyDescent="0.25">
      <c r="A18" s="6" t="s">
        <v>25</v>
      </c>
      <c r="B18" s="19"/>
      <c r="C18" s="19"/>
      <c r="D18" s="60">
        <f>VLOOKUP(A18,'Trial Balance'!A4:D16,4,0)</f>
        <v>350000</v>
      </c>
      <c r="E18" s="56"/>
      <c r="F18" s="67" t="s">
        <v>64</v>
      </c>
      <c r="G18" s="19"/>
      <c r="H18" s="19"/>
      <c r="I18" s="19"/>
      <c r="J18" s="61">
        <f>J16+J9</f>
        <v>520250</v>
      </c>
    </row>
    <row r="19" spans="1:10" x14ac:dyDescent="0.25">
      <c r="A19" s="6" t="s">
        <v>31</v>
      </c>
      <c r="B19" s="19"/>
      <c r="C19" s="19"/>
      <c r="D19" s="60">
        <f>VLOOKUP(A19,'Trial Balance'!A4:D16,4,0)</f>
        <v>150000</v>
      </c>
      <c r="E19" s="56"/>
      <c r="F19" s="55"/>
      <c r="G19" s="19"/>
      <c r="H19" s="19"/>
      <c r="I19" s="19"/>
      <c r="J19" s="56"/>
    </row>
    <row r="20" spans="1:10" ht="15.75" x14ac:dyDescent="0.25">
      <c r="A20" s="67" t="s">
        <v>61</v>
      </c>
      <c r="B20" s="19"/>
      <c r="C20" s="19"/>
      <c r="D20" s="19"/>
      <c r="E20" s="62">
        <f>SUM(D16:D19)</f>
        <v>1535000</v>
      </c>
      <c r="F20" s="55"/>
      <c r="G20" s="19"/>
      <c r="H20" s="19"/>
      <c r="I20" s="19"/>
      <c r="J20" s="56"/>
    </row>
    <row r="21" spans="1:10" ht="15.75" x14ac:dyDescent="0.25">
      <c r="F21" s="67" t="s">
        <v>8</v>
      </c>
      <c r="G21" s="19"/>
      <c r="H21" s="19"/>
      <c r="I21" s="19"/>
      <c r="J21" s="56"/>
    </row>
    <row r="22" spans="1:10" x14ac:dyDescent="0.25">
      <c r="A22" s="55"/>
      <c r="B22" s="19"/>
      <c r="C22" s="19"/>
      <c r="D22" s="19"/>
      <c r="E22" s="56"/>
      <c r="F22" s="55"/>
      <c r="G22" s="19" t="s">
        <v>20</v>
      </c>
      <c r="H22" s="19"/>
      <c r="I22" s="60">
        <f>VLOOKUP(G22,'Trial Balance'!A4:D16,4,0)*-1</f>
        <v>1000000</v>
      </c>
      <c r="J22" s="56"/>
    </row>
    <row r="23" spans="1:10" x14ac:dyDescent="0.25">
      <c r="A23" s="55"/>
      <c r="B23" s="19"/>
      <c r="C23" s="19"/>
      <c r="D23" s="19"/>
      <c r="E23" s="56"/>
      <c r="F23" s="55"/>
      <c r="G23" s="19" t="s">
        <v>65</v>
      </c>
      <c r="H23" s="19"/>
      <c r="I23" s="60">
        <f>'Income Statement'!F17</f>
        <v>114750</v>
      </c>
      <c r="J23" s="56"/>
    </row>
    <row r="24" spans="1:10" ht="15.75" x14ac:dyDescent="0.25">
      <c r="A24" s="55"/>
      <c r="B24" s="19"/>
      <c r="C24" s="19"/>
      <c r="D24" s="19"/>
      <c r="E24" s="56"/>
      <c r="F24" s="67" t="s">
        <v>66</v>
      </c>
      <c r="G24" s="19"/>
      <c r="H24" s="19"/>
      <c r="I24" s="19"/>
      <c r="J24" s="62">
        <f>SUM(I22:I23)</f>
        <v>1114750</v>
      </c>
    </row>
    <row r="25" spans="1:10" x14ac:dyDescent="0.25">
      <c r="F25" s="55"/>
      <c r="G25" s="19"/>
      <c r="H25" s="19"/>
      <c r="I25" s="19"/>
      <c r="J25" s="56"/>
    </row>
    <row r="26" spans="1:10" x14ac:dyDescent="0.25">
      <c r="A26" s="55"/>
      <c r="B26" s="19"/>
      <c r="C26" s="19"/>
      <c r="D26" s="19"/>
      <c r="E26" s="56"/>
      <c r="F26" s="55"/>
      <c r="G26" s="19"/>
      <c r="H26" s="19"/>
      <c r="I26" s="19"/>
      <c r="J26" s="56"/>
    </row>
    <row r="27" spans="1:10" x14ac:dyDescent="0.25">
      <c r="A27" s="55"/>
      <c r="B27" s="19"/>
      <c r="C27" s="19"/>
      <c r="D27" s="19"/>
      <c r="E27" s="56"/>
      <c r="F27" s="55"/>
      <c r="G27" s="19"/>
      <c r="H27" s="19"/>
      <c r="I27" s="19"/>
      <c r="J27" s="56"/>
    </row>
    <row r="28" spans="1:10" ht="16.5" thickBot="1" x14ac:dyDescent="0.3">
      <c r="A28" s="63" t="s">
        <v>62</v>
      </c>
      <c r="B28" s="19"/>
      <c r="C28" s="19"/>
      <c r="D28" s="19"/>
      <c r="E28" s="65">
        <f>E12+E20</f>
        <v>1635000</v>
      </c>
      <c r="F28" s="63" t="s">
        <v>67</v>
      </c>
      <c r="G28" s="19"/>
      <c r="H28" s="19"/>
      <c r="I28" s="19"/>
      <c r="J28" s="65">
        <f>J24+J18</f>
        <v>1635000</v>
      </c>
    </row>
    <row r="29" spans="1:10" x14ac:dyDescent="0.25">
      <c r="A29" s="55"/>
      <c r="B29" s="19"/>
      <c r="C29" s="19"/>
      <c r="D29" s="19"/>
      <c r="E29" s="56"/>
      <c r="F29" s="55"/>
      <c r="G29" s="19"/>
      <c r="H29" s="19"/>
      <c r="I29" s="19"/>
      <c r="J29" s="56"/>
    </row>
    <row r="30" spans="1:10" x14ac:dyDescent="0.25">
      <c r="A30" s="55"/>
      <c r="B30" s="19"/>
      <c r="C30" s="19"/>
      <c r="D30" s="19"/>
      <c r="E30" s="56"/>
      <c r="F30" s="55"/>
      <c r="G30" s="19"/>
      <c r="H30" s="19"/>
      <c r="I30" s="19"/>
      <c r="J30" s="56"/>
    </row>
    <row r="31" spans="1:10" x14ac:dyDescent="0.25">
      <c r="A31" s="57"/>
      <c r="B31" s="58"/>
      <c r="C31" s="58"/>
      <c r="D31" s="58"/>
      <c r="E31" s="59"/>
      <c r="F31" s="57"/>
      <c r="G31" s="58"/>
      <c r="H31" s="58"/>
      <c r="I31" s="58"/>
      <c r="J31" s="59"/>
    </row>
    <row r="35" spans="5:7" x14ac:dyDescent="0.25">
      <c r="E35" s="7"/>
      <c r="F35" s="7"/>
      <c r="G35" s="8"/>
    </row>
  </sheetData>
  <mergeCells count="3">
    <mergeCell ref="A2:J2"/>
    <mergeCell ref="A3:J3"/>
    <mergeCell ref="A4: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Trial Balance</vt:lpstr>
      <vt:lpstr>Income Statement</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AlAmin Amin</dc:creator>
  <cp:lastModifiedBy>AlAmin Amin</cp:lastModifiedBy>
  <dcterms:created xsi:type="dcterms:W3CDTF">2025-03-07T09:32:10Z</dcterms:created>
  <dcterms:modified xsi:type="dcterms:W3CDTF">2025-03-08T12:29:01Z</dcterms:modified>
</cp:coreProperties>
</file>