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D:\jupyter\DB_12215\"/>
    </mc:Choice>
  </mc:AlternateContent>
  <xr:revisionPtr revIDLastSave="0" documentId="13_ncr:1_{8A97A845-CB0A-4D92-83AD-5C0DAB10955C}" xr6:coauthVersionLast="47" xr6:coauthVersionMax="47" xr10:uidLastSave="{00000000-0000-0000-0000-000000000000}"/>
  <bookViews>
    <workbookView xWindow="-120" yWindow="480" windowWidth="29040" windowHeight="15840" activeTab="3" xr2:uid="{00000000-000D-0000-FFFF-FFFF00000000}"/>
  </bookViews>
  <sheets>
    <sheet name="Feuil1" sheetId="1" r:id="rId1"/>
    <sheet name="SAF01" sheetId="2" r:id="rId2"/>
    <sheet name="Feuil2" sheetId="3" r:id="rId3"/>
    <sheet name="Feuil3" sheetId="4" r:id="rId4"/>
  </sheets>
  <calcPr calcId="191029"/>
</workbook>
</file>

<file path=xl/calcChain.xml><?xml version="1.0" encoding="utf-8"?>
<calcChain xmlns="http://schemas.openxmlformats.org/spreadsheetml/2006/main">
  <c r="F72" i="4" l="1"/>
  <c r="E72" i="4"/>
  <c r="E71" i="4"/>
  <c r="G71" i="4" s="1"/>
  <c r="G65" i="4"/>
  <c r="H65" i="4"/>
  <c r="G66" i="4"/>
  <c r="H66" i="4"/>
  <c r="G67" i="4"/>
  <c r="H67" i="4"/>
  <c r="G68" i="4"/>
  <c r="H68" i="4"/>
  <c r="G69" i="4"/>
  <c r="H69" i="4"/>
  <c r="G70" i="4"/>
  <c r="H70" i="4"/>
  <c r="H71" i="4"/>
  <c r="H64" i="4"/>
  <c r="G64" i="4"/>
  <c r="E65" i="4"/>
  <c r="F65" i="4"/>
  <c r="E66" i="4"/>
  <c r="F66" i="4"/>
  <c r="E67" i="4"/>
  <c r="F67" i="4"/>
  <c r="E68" i="4"/>
  <c r="F68" i="4"/>
  <c r="E69" i="4"/>
  <c r="F69" i="4"/>
  <c r="E70" i="4"/>
  <c r="F70" i="4"/>
  <c r="F71" i="4"/>
  <c r="F64" i="4"/>
  <c r="E64" i="4"/>
  <c r="C56" i="4"/>
  <c r="F56" i="4" s="1"/>
  <c r="H72" i="4" l="1"/>
  <c r="G72" i="4"/>
  <c r="Y3" i="4" l="1"/>
  <c r="Y4" i="4"/>
  <c r="Y5" i="4"/>
  <c r="Y6" i="4"/>
  <c r="Y7" i="4"/>
  <c r="Y9" i="4"/>
  <c r="Y10" i="4"/>
  <c r="Y11" i="4"/>
  <c r="Y12" i="4"/>
  <c r="Y13" i="4"/>
  <c r="Y14" i="4"/>
  <c r="D26" i="4" s="1"/>
  <c r="Y15" i="4"/>
  <c r="Y16" i="4"/>
  <c r="Y17" i="4"/>
  <c r="Y18" i="4"/>
  <c r="Y19" i="4"/>
  <c r="Y20" i="4"/>
  <c r="Y21" i="4"/>
  <c r="Y22" i="4"/>
  <c r="Y2" i="4"/>
  <c r="J115" i="3"/>
  <c r="J114" i="3"/>
  <c r="J105" i="3"/>
  <c r="J104" i="3"/>
  <c r="J103" i="3"/>
  <c r="B54" i="4"/>
  <c r="B53" i="4"/>
  <c r="A27" i="4"/>
  <c r="C59" i="4"/>
  <c r="K19" i="4"/>
  <c r="G19" i="4"/>
  <c r="H7" i="4"/>
  <c r="G5" i="4"/>
  <c r="G7" i="4"/>
  <c r="V22" i="4"/>
  <c r="U22" i="4" s="1"/>
  <c r="V21" i="4"/>
  <c r="U21" i="4" s="1"/>
  <c r="V20" i="4"/>
  <c r="U20" i="4" s="1"/>
  <c r="V19" i="4"/>
  <c r="U19" i="4" s="1"/>
  <c r="V18" i="4"/>
  <c r="U18" i="4" s="1"/>
  <c r="V17" i="4"/>
  <c r="U17" i="4" s="1"/>
  <c r="Z17" i="4" s="1"/>
  <c r="V16" i="4"/>
  <c r="U16" i="4" s="1"/>
  <c r="V15" i="4"/>
  <c r="U15" i="4" s="1"/>
  <c r="V14" i="4"/>
  <c r="U14" i="4" s="1"/>
  <c r="V13" i="4"/>
  <c r="U13" i="4" s="1"/>
  <c r="V12" i="4"/>
  <c r="U12" i="4" s="1"/>
  <c r="Z12" i="4" s="1"/>
  <c r="V11" i="4"/>
  <c r="U11" i="4" s="1"/>
  <c r="V10" i="4"/>
  <c r="U10" i="4" s="1"/>
  <c r="Z10" i="4" s="1"/>
  <c r="V9" i="4"/>
  <c r="U9" i="4" s="1"/>
  <c r="V7" i="4"/>
  <c r="U7" i="4" s="1"/>
  <c r="V6" i="4"/>
  <c r="U6" i="4" s="1"/>
  <c r="V5" i="4"/>
  <c r="U5" i="4" s="1"/>
  <c r="V4" i="4"/>
  <c r="U4" i="4" s="1"/>
  <c r="Z4" i="4" s="1"/>
  <c r="V3" i="4"/>
  <c r="U3" i="4" s="1"/>
  <c r="V2" i="4"/>
  <c r="U2" i="4" s="1"/>
  <c r="R22" i="4"/>
  <c r="Q22" i="4" s="1"/>
  <c r="R21" i="4"/>
  <c r="Q21" i="4" s="1"/>
  <c r="R20" i="4"/>
  <c r="Q20" i="4" s="1"/>
  <c r="R19" i="4"/>
  <c r="Q19" i="4" s="1"/>
  <c r="R18" i="4"/>
  <c r="Q18" i="4" s="1"/>
  <c r="R17" i="4"/>
  <c r="Q17" i="4" s="1"/>
  <c r="R16" i="4"/>
  <c r="Q16" i="4" s="1"/>
  <c r="R15" i="4"/>
  <c r="Q15" i="4" s="1"/>
  <c r="R14" i="4"/>
  <c r="Q14" i="4" s="1"/>
  <c r="R13" i="4"/>
  <c r="Q13" i="4" s="1"/>
  <c r="R12" i="4"/>
  <c r="Q12" i="4" s="1"/>
  <c r="R11" i="4"/>
  <c r="Q11" i="4" s="1"/>
  <c r="R10" i="4"/>
  <c r="Q10" i="4" s="1"/>
  <c r="R9" i="4"/>
  <c r="Q9" i="4" s="1"/>
  <c r="R8" i="4"/>
  <c r="Q8" i="4" s="1"/>
  <c r="Z8" i="4" s="1"/>
  <c r="R7" i="4"/>
  <c r="Q7" i="4" s="1"/>
  <c r="R6" i="4"/>
  <c r="Q6" i="4" s="1"/>
  <c r="R5" i="4"/>
  <c r="Q5" i="4" s="1"/>
  <c r="R4" i="4"/>
  <c r="Q4" i="4" s="1"/>
  <c r="R3" i="4"/>
  <c r="Q3" i="4" s="1"/>
  <c r="R2" i="4"/>
  <c r="Q2" i="4" s="1"/>
  <c r="N3" i="4"/>
  <c r="D3" i="4" s="1"/>
  <c r="N4" i="4"/>
  <c r="D4" i="4" s="1"/>
  <c r="N5" i="4"/>
  <c r="D5" i="4" s="1"/>
  <c r="N6" i="4"/>
  <c r="D6" i="4" s="1"/>
  <c r="N7" i="4"/>
  <c r="D7" i="4" s="1"/>
  <c r="N8" i="4"/>
  <c r="D8" i="4" s="1"/>
  <c r="N9" i="4"/>
  <c r="D9" i="4" s="1"/>
  <c r="N10" i="4"/>
  <c r="D10" i="4" s="1"/>
  <c r="N11" i="4"/>
  <c r="D11" i="4" s="1"/>
  <c r="N12" i="4"/>
  <c r="D12" i="4" s="1"/>
  <c r="N13" i="4"/>
  <c r="D13" i="4" s="1"/>
  <c r="N14" i="4"/>
  <c r="D14" i="4" s="1"/>
  <c r="N15" i="4"/>
  <c r="D15" i="4" s="1"/>
  <c r="N16" i="4"/>
  <c r="D16" i="4" s="1"/>
  <c r="N17" i="4"/>
  <c r="D17" i="4" s="1"/>
  <c r="N18" i="4"/>
  <c r="D18" i="4" s="1"/>
  <c r="N19" i="4"/>
  <c r="D19" i="4" s="1"/>
  <c r="N20" i="4"/>
  <c r="D20" i="4" s="1"/>
  <c r="N21" i="4"/>
  <c r="D21" i="4" s="1"/>
  <c r="N22" i="4"/>
  <c r="D22" i="4" s="1"/>
  <c r="N2" i="4"/>
  <c r="D2" i="4" s="1"/>
  <c r="J93" i="3"/>
  <c r="J92" i="3"/>
  <c r="J88" i="3"/>
  <c r="J89" i="3"/>
  <c r="J91" i="3"/>
  <c r="J87" i="3"/>
  <c r="J76" i="3"/>
  <c r="J75" i="3"/>
  <c r="J77" i="3" s="1"/>
  <c r="J56" i="3"/>
  <c r="J60" i="3"/>
  <c r="J58" i="3"/>
  <c r="J59" i="3"/>
  <c r="J40" i="3"/>
  <c r="J36" i="3"/>
  <c r="H26" i="3"/>
  <c r="I26" i="3"/>
  <c r="J11" i="3"/>
  <c r="I11" i="3"/>
  <c r="H11" i="3"/>
  <c r="B28" i="2"/>
  <c r="H35" i="2" s="1"/>
  <c r="H27" i="2"/>
  <c r="I27" i="2" s="1"/>
  <c r="B27" i="2"/>
  <c r="C27" i="2" s="1"/>
  <c r="H26" i="2"/>
  <c r="I26" i="2" s="1"/>
  <c r="B26" i="2"/>
  <c r="C26" i="2" s="1"/>
  <c r="H25" i="2"/>
  <c r="I25" i="2" s="1"/>
  <c r="B25" i="2"/>
  <c r="C25" i="2" s="1"/>
  <c r="H24" i="2"/>
  <c r="I24" i="2" s="1"/>
  <c r="B24" i="2"/>
  <c r="C24" i="2" s="1"/>
  <c r="E23" i="2"/>
  <c r="S31" i="1"/>
  <c r="AB15" i="1"/>
  <c r="Y15" i="1"/>
  <c r="V10" i="1"/>
  <c r="V15" i="1" s="1"/>
  <c r="Y8" i="1"/>
  <c r="Z8" i="1" s="1"/>
  <c r="R31" i="1" s="1"/>
  <c r="Z7" i="1"/>
  <c r="Y4" i="1"/>
  <c r="Y5" i="1" s="1"/>
  <c r="AC3" i="1"/>
  <c r="AC2" i="1"/>
  <c r="C2" i="1"/>
  <c r="C7" i="1" s="1"/>
  <c r="C8" i="1" s="1"/>
  <c r="C10" i="1" s="1"/>
  <c r="V1" i="1"/>
  <c r="W6" i="1" s="1"/>
  <c r="Q26" i="1" s="1"/>
  <c r="Z13" i="4" l="1"/>
  <c r="Z22" i="4"/>
  <c r="Z2" i="4"/>
  <c r="Z11" i="4"/>
  <c r="Z14" i="4"/>
  <c r="Z15" i="4"/>
  <c r="Z3" i="4"/>
  <c r="Z16" i="4"/>
  <c r="Z5" i="4"/>
  <c r="Z18" i="4"/>
  <c r="Z6" i="4"/>
  <c r="Z19" i="4"/>
  <c r="Z7" i="4"/>
  <c r="Z20" i="4"/>
  <c r="Z9" i="4"/>
  <c r="Z21" i="4"/>
  <c r="S26" i="1"/>
  <c r="AA16" i="1"/>
  <c r="J117" i="3"/>
  <c r="J119" i="3" s="1"/>
  <c r="J94" i="3"/>
  <c r="J99" i="3" s="1"/>
  <c r="J106" i="3"/>
  <c r="J108" i="3" s="1"/>
  <c r="J79" i="3"/>
  <c r="J82" i="3"/>
  <c r="J62" i="3"/>
  <c r="J49" i="3"/>
  <c r="J51" i="3" s="1"/>
  <c r="C12" i="3"/>
  <c r="C14" i="3" s="1"/>
  <c r="C27" i="3"/>
  <c r="C29" i="3" s="1"/>
  <c r="Y6" i="1"/>
  <c r="Z5" i="1"/>
  <c r="Z6" i="1" s="1"/>
  <c r="R26" i="1" s="1"/>
  <c r="F23" i="1" s="1"/>
  <c r="I23" i="2"/>
  <c r="I22" i="2"/>
  <c r="C23" i="2"/>
  <c r="C22" i="2"/>
  <c r="J36" i="2"/>
  <c r="H36" i="2"/>
  <c r="W5" i="1"/>
  <c r="J35" i="2"/>
  <c r="W4" i="1"/>
  <c r="J122" i="3" l="1"/>
  <c r="J96" i="3"/>
  <c r="J111" i="3"/>
  <c r="J67" i="3"/>
  <c r="J64" i="3"/>
  <c r="Q31" i="1"/>
  <c r="F28" i="1" s="1"/>
  <c r="AC4" i="1"/>
  <c r="C30" i="4"/>
  <c r="C31" i="4" s="1"/>
  <c r="C46" i="4" l="1"/>
  <c r="D46" i="4" s="1"/>
  <c r="C38" i="4"/>
  <c r="C49" i="4"/>
  <c r="E49" i="4" s="1"/>
  <c r="C47" i="4"/>
  <c r="E47" i="4" s="1"/>
  <c r="C54" i="4"/>
  <c r="D54" i="4" s="1"/>
  <c r="C43" i="4"/>
  <c r="E43" i="4" s="1"/>
  <c r="C37" i="4"/>
  <c r="C45" i="4"/>
  <c r="E45" i="4" s="1"/>
  <c r="C33" i="4"/>
  <c r="C39" i="4"/>
  <c r="E39" i="4" s="1"/>
  <c r="C32" i="4"/>
  <c r="D32" i="4" s="1"/>
  <c r="F32" i="4" s="1"/>
  <c r="C42" i="4"/>
  <c r="E42" i="4" s="1"/>
  <c r="C36" i="4"/>
  <c r="E36" i="4" s="1"/>
  <c r="E31" i="4"/>
  <c r="D31" i="4"/>
  <c r="F31" i="4" s="1"/>
  <c r="E38" i="4"/>
  <c r="C35" i="4"/>
  <c r="D49" i="4"/>
  <c r="F49" i="4" s="1"/>
  <c r="C53" i="4"/>
  <c r="D38" i="4"/>
  <c r="F38" i="4" s="1"/>
  <c r="D47" i="4"/>
  <c r="F47" i="4" s="1"/>
  <c r="C52" i="4"/>
  <c r="D52" i="4" s="1"/>
  <c r="C40" i="4"/>
  <c r="C48" i="4"/>
  <c r="C41" i="4"/>
  <c r="C44" i="4"/>
  <c r="C34" i="4"/>
  <c r="D36" i="4" l="1"/>
  <c r="F36" i="4" s="1"/>
  <c r="F46" i="4"/>
  <c r="E46" i="4"/>
  <c r="D45" i="4"/>
  <c r="F45" i="4" s="1"/>
  <c r="E33" i="4"/>
  <c r="E32" i="4"/>
  <c r="D39" i="4"/>
  <c r="F39" i="4" s="1"/>
  <c r="D42" i="4"/>
  <c r="D33" i="4"/>
  <c r="F33" i="4" s="1"/>
  <c r="D43" i="4"/>
  <c r="F43" i="4" s="1"/>
  <c r="F42" i="4"/>
  <c r="E37" i="4"/>
  <c r="D37" i="4"/>
  <c r="F37" i="4" s="1"/>
  <c r="D41" i="4"/>
  <c r="F41" i="4" s="1"/>
  <c r="E41" i="4"/>
  <c r="D48" i="4"/>
  <c r="F48" i="4" s="1"/>
  <c r="E48" i="4"/>
  <c r="D35" i="4"/>
  <c r="F35" i="4" s="1"/>
  <c r="E35" i="4"/>
  <c r="D34" i="4"/>
  <c r="F34" i="4" s="1"/>
  <c r="E34" i="4"/>
  <c r="C29" i="4"/>
  <c r="D57" i="4" s="1"/>
  <c r="F57" i="4" s="1"/>
  <c r="D40" i="4"/>
  <c r="F40" i="4" s="1"/>
  <c r="E40" i="4"/>
  <c r="E44" i="4"/>
  <c r="D44" i="4"/>
  <c r="F44" i="4" s="1"/>
  <c r="E53" i="4"/>
  <c r="D53" i="4"/>
  <c r="F53" i="4" s="1"/>
  <c r="C57" i="4" l="1"/>
  <c r="C26" i="4" s="1"/>
  <c r="C55" i="4" l="1"/>
  <c r="C51" i="4" s="1"/>
  <c r="D51" i="4" s="1"/>
  <c r="F51" i="4" s="1"/>
  <c r="E51" i="4" l="1"/>
  <c r="C50" i="4"/>
  <c r="C27" i="4" s="1"/>
</calcChain>
</file>

<file path=xl/sharedStrings.xml><?xml version="1.0" encoding="utf-8"?>
<sst xmlns="http://schemas.openxmlformats.org/spreadsheetml/2006/main" count="740" uniqueCount="361">
  <si>
    <t>Project</t>
  </si>
  <si>
    <t>Tache</t>
  </si>
  <si>
    <t>Pilot</t>
  </si>
  <si>
    <t>Début</t>
  </si>
  <si>
    <t>Durée</t>
  </si>
  <si>
    <t>Fin</t>
  </si>
  <si>
    <t>3D Rhino Modeling</t>
  </si>
  <si>
    <t>ISO 12215-5 Control</t>
  </si>
  <si>
    <t>ISO 12215-10 Control</t>
  </si>
  <si>
    <t>ISO 12215-9 Control</t>
  </si>
  <si>
    <t xml:space="preserve">3DFE model
</t>
  </si>
  <si>
    <t xml:space="preserve">3DFE calc
</t>
  </si>
  <si>
    <t xml:space="preserve">3DFE report
</t>
  </si>
  <si>
    <t>2D12 model</t>
  </si>
  <si>
    <t>2D12 calc</t>
  </si>
  <si>
    <t>2D12 report</t>
  </si>
  <si>
    <t>SPH_model</t>
  </si>
  <si>
    <t>SPH_calc</t>
  </si>
  <si>
    <t>SPH_report</t>
  </si>
  <si>
    <t>Comments</t>
  </si>
  <si>
    <t>SPH_model PR</t>
  </si>
  <si>
    <t>per minute</t>
  </si>
  <si>
    <t>SPH_calc PR</t>
  </si>
  <si>
    <t>per hour</t>
  </si>
  <si>
    <t>SPH_report PR</t>
  </si>
  <si>
    <t>SPRINTER</t>
  </si>
  <si>
    <t>Hydrodynamics</t>
  </si>
  <si>
    <t xml:space="preserve">sp31 from a352013original </t>
  </si>
  <si>
    <t>140679 points</t>
  </si>
  <si>
    <t>Partial except Parameter sensitivity</t>
  </si>
  <si>
    <t>Calcul keel sprinter</t>
  </si>
  <si>
    <t>Custom</t>
  </si>
  <si>
    <t>nc</t>
  </si>
  <si>
    <t>`</t>
  </si>
  <si>
    <t>ep 5mm Filled</t>
  </si>
  <si>
    <t>Pallier bas</t>
  </si>
  <si>
    <t>HollowDisc</t>
  </si>
  <si>
    <t>G version validation</t>
  </si>
  <si>
    <t>19/07/2017</t>
  </si>
  <si>
    <t>Slow</t>
  </si>
  <si>
    <t>&lt; 1 day</t>
  </si>
  <si>
    <t>Total time</t>
  </si>
  <si>
    <t>Disc</t>
  </si>
  <si>
    <t>OuterDiameter</t>
  </si>
  <si>
    <t>Partial composite video</t>
  </si>
  <si>
    <t>L version validation</t>
  </si>
  <si>
    <t>Medium</t>
  </si>
  <si>
    <t>&lt; 60 min</t>
  </si>
  <si>
    <t>1x11</t>
  </si>
  <si>
    <t>Q-R version validation</t>
  </si>
  <si>
    <t>14/05/2018</t>
  </si>
  <si>
    <t>16/06/2018</t>
  </si>
  <si>
    <t>17/05 Weight control</t>
  </si>
  <si>
    <t>26/11 iso cases 1&amp;4</t>
  </si>
  <si>
    <t>Fast</t>
  </si>
  <si>
    <t>&lt; 5 min</t>
  </si>
  <si>
    <t>3x11</t>
  </si>
  <si>
    <t>Diameter1</t>
  </si>
  <si>
    <t>Total SPRINTER</t>
  </si>
  <si>
    <t>InnerDiameter</t>
  </si>
  <si>
    <t>12/06 R2 bottom refine</t>
  </si>
  <si>
    <t>1566256 points</t>
  </si>
  <si>
    <t>Diameter2</t>
  </si>
  <si>
    <t>Ixx</t>
  </si>
  <si>
    <t>Isurv</t>
  </si>
  <si>
    <t>2d12_model PR</t>
  </si>
  <si>
    <t>2d12_calc PR</t>
  </si>
  <si>
    <t>2d12_report PR</t>
  </si>
  <si>
    <t>Io</t>
  </si>
  <si>
    <t>SAF01</t>
  </si>
  <si>
    <t>Circular stock validation</t>
  </si>
  <si>
    <t>13/07/2017</t>
  </si>
  <si>
    <t>Iov</t>
  </si>
  <si>
    <t>Unit</t>
  </si>
  <si>
    <t>MW33</t>
  </si>
  <si>
    <t>Upright resistance regression coefficient 2</t>
  </si>
  <si>
    <t>Number</t>
  </si>
  <si>
    <t>Upright resistance regression coefficient 3</t>
  </si>
  <si>
    <t>Tau filler</t>
  </si>
  <si>
    <t>Upright resistance regression coefficient 4</t>
  </si>
  <si>
    <t>Cost</t>
  </si>
  <si>
    <t>Force latérale sur le gouvernail par mer corespondant à la catégorie de conception</t>
  </si>
  <si>
    <t>Moment de flexion au niveau du palier de coque</t>
  </si>
  <si>
    <t>Réaction au palier superieur</t>
  </si>
  <si>
    <t>Réaction au palier de coque</t>
  </si>
  <si>
    <t>Moment de torsion sur la mèche</t>
  </si>
  <si>
    <t>F1</t>
  </si>
  <si>
    <t>MH</t>
  </si>
  <si>
    <t>RU</t>
  </si>
  <si>
    <t>RH</t>
  </si>
  <si>
    <t>T</t>
  </si>
  <si>
    <t>Post cured +6h 40deg +16h 60deg</t>
  </si>
  <si>
    <t>Security Factor</t>
  </si>
  <si>
    <t>Post cured DM03</t>
  </si>
  <si>
    <t>Upright resistance regression coefficient 5</t>
  </si>
  <si>
    <t>Partial</t>
  </si>
  <si>
    <t>except Parameter sensitivity</t>
  </si>
  <si>
    <t>Post cured DM02</t>
  </si>
  <si>
    <t xml:space="preserve"> DM03</t>
  </si>
  <si>
    <t xml:space="preserve"> DM02</t>
  </si>
  <si>
    <t>Upright resistance regression coefficient 6</t>
  </si>
  <si>
    <t>Full</t>
  </si>
  <si>
    <t>not required</t>
  </si>
  <si>
    <t>Upright resistance regression coefficient 7</t>
  </si>
  <si>
    <t>Upright resistance regression coefficient</t>
  </si>
  <si>
    <t>Price MW33</t>
  </si>
  <si>
    <t>TOTAL</t>
  </si>
  <si>
    <t>Motion in wave</t>
  </si>
  <si>
    <t>14/11/2017</t>
  </si>
  <si>
    <t>15/11/2017</t>
  </si>
  <si>
    <t>20/11/2017</t>
  </si>
  <si>
    <t>21/11/2017</t>
  </si>
  <si>
    <t>Composite video</t>
  </si>
  <si>
    <t>MW33 keel hydro</t>
  </si>
  <si>
    <t>MAT10</t>
  </si>
  <si>
    <t>Rig &amp; Keel Load calculations according to ISO</t>
  </si>
  <si>
    <t>&gt;Mast compression</t>
  </si>
  <si>
    <t>&gt;Maximum shear and bending moment</t>
  </si>
  <si>
    <t>Strenght of floor and girder calculations</t>
  </si>
  <si>
    <t>Ecriture du fichier calculs.xls qui réunit tous les efforts principaux et tous les éléments calculés</t>
  </si>
  <si>
    <t>Reinforcement proposal</t>
  </si>
  <si>
    <t>&gt;modèle 3D d'un patch girder</t>
  </si>
  <si>
    <t>Application analytique du calcul de longi préconisé par la norme et exploitation</t>
  </si>
  <si>
    <t>Après vérification de la structure réellement fabriquée, il s'est avéré que des renforts UDs longi étaient déjà en place, ainsi qu'une reprise importante de la varangue de mât sur le contre-moule. Le patch n'a pas été mis en oeuvre.</t>
  </si>
  <si>
    <t>FUTUNA60</t>
  </si>
  <si>
    <t>gesti_x0019_on de projet (interface avec CEO)</t>
  </si>
  <si>
    <t>Alan Cattelliot</t>
  </si>
  <si>
    <t>see comments</t>
  </si>
  <si>
    <t>MMW33-1.2-HULL DECK-B keel separation from model</t>
  </si>
  <si>
    <t>performances</t>
  </si>
  <si>
    <t>CFD</t>
  </si>
  <si>
    <t>FEA</t>
  </si>
  <si>
    <t>structure composite</t>
  </si>
  <si>
    <t>defini_x0019_on materiaux chan_x0019_er</t>
  </si>
  <si>
    <t>etude moulage (geometrie,divisions,insert,renforts)</t>
  </si>
  <si>
    <t>recherche de marché</t>
  </si>
  <si>
    <t>Michele Molino</t>
  </si>
  <si>
    <t>yacht design</t>
  </si>
  <si>
    <t>ges_x0019_tion modele 3D (interface avec designer)</t>
  </si>
  <si>
    <t>architecture navale:</t>
  </si>
  <si>
    <t>etude coque</t>
  </si>
  <si>
    <t>VPP</t>
  </si>
  <si>
    <t>balance sous voile</t>
  </si>
  <si>
    <t>devis de poids</t>
  </si>
  <si>
    <t>appendices:</t>
  </si>
  <si>
    <t>quille</t>
  </si>
  <si>
    <t>safrans</t>
  </si>
  <si>
    <t>systeme gouvernail</t>
  </si>
  <si>
    <t>plan de voilure</t>
  </si>
  <si>
    <t>plan du pont</t>
  </si>
  <si>
    <t>etude fournisseurs (plan du pont, moteur,etc)</t>
  </si>
  <si>
    <t>structure aluminium</t>
  </si>
  <si>
    <t>Arnaud Maheut</t>
  </si>
  <si>
    <t>design exterieur</t>
  </si>
  <si>
    <t>Ma_x0016_eo Petrillo</t>
  </si>
  <si>
    <t>layout interieur</t>
  </si>
  <si>
    <t>images de synthese</t>
  </si>
  <si>
    <t>mise en page 2D</t>
  </si>
  <si>
    <t>BE Futuna yachts</t>
  </si>
  <si>
    <t>eaux claires</t>
  </si>
  <si>
    <t>eaux noires</t>
  </si>
  <si>
    <t>eau chaude</t>
  </si>
  <si>
    <t>eau de mer</t>
  </si>
  <si>
    <t>gasoil</t>
  </si>
  <si>
    <t>ven_x0019_la_x0019_on</t>
  </si>
  <si>
    <t>air condi_x0019_oning</t>
  </si>
  <si>
    <t>electricité AC</t>
  </si>
  <si>
    <t>electricité CC</t>
  </si>
  <si>
    <t>electronique</t>
  </si>
  <si>
    <t>ecclairage</t>
  </si>
  <si>
    <t>gas</t>
  </si>
  <si>
    <t>protec_x0019_on incendie</t>
  </si>
  <si>
    <t>feux de naviga_x0019_on</t>
  </si>
  <si>
    <t>hydraulique</t>
  </si>
  <si>
    <t>amenagement detail</t>
  </si>
  <si>
    <t>balcons et chandeliers</t>
  </si>
  <si>
    <t>union coque pont ou muraille/fond</t>
  </si>
  <si>
    <t>ancre et chaine,davier</t>
  </si>
  <si>
    <t>surfaces vitrées et hublots</t>
  </si>
  <si>
    <t>entrée</t>
  </si>
  <si>
    <t>bout dehors</t>
  </si>
  <si>
    <t>securité (bib,etc)</t>
  </si>
  <si>
    <t>mât et greement</t>
  </si>
  <si>
    <t>cadene</t>
  </si>
  <si>
    <t>Safran STAMINA IV</t>
  </si>
  <si>
    <t>Determination de l'echantillonnage meche et pelle</t>
  </si>
  <si>
    <t>Dessin 3d de la meche et de la pelle</t>
  </si>
  <si>
    <t>Plan d'echantillonnage meche et pelle</t>
  </si>
  <si>
    <t>ISO 12215-8</t>
  </si>
  <si>
    <t>-</t>
  </si>
  <si>
    <t>Synthese - Communication</t>
  </si>
  <si>
    <t>Reporting</t>
  </si>
  <si>
    <t>Debut</t>
  </si>
  <si>
    <t>Heures</t>
  </si>
  <si>
    <t>Organisation</t>
  </si>
  <si>
    <t>Taches</t>
  </si>
  <si>
    <t>Taux horaires HT (euros/heure)</t>
  </si>
  <si>
    <t>Sous totaux HT</t>
  </si>
  <si>
    <t>Total HT (euros)</t>
  </si>
  <si>
    <t>T.V.A. (taux %)</t>
  </si>
  <si>
    <t>Total TTC (euros ) Conception safran STAMINA IV</t>
  </si>
  <si>
    <t>3DFE calc</t>
  </si>
  <si>
    <t>3DFE report</t>
  </si>
  <si>
    <t>Calcul</t>
  </si>
  <si>
    <t>12/19/2019</t>
  </si>
  <si>
    <t>Total TTC (euros )</t>
  </si>
  <si>
    <t>TOFINOU 9 - Verification quille fixe</t>
  </si>
  <si>
    <t>Type de prestation</t>
  </si>
  <si>
    <t>Quantite</t>
  </si>
  <si>
    <t>FLE</t>
  </si>
  <si>
    <t>SWINGING KEEL</t>
  </si>
  <si>
    <t>FIXED KEEL</t>
  </si>
  <si>
    <t>CATANALYSISCOMPUTATIONS</t>
  </si>
  <si>
    <t>Analyse CATIA</t>
  </si>
  <si>
    <t>SWINGING KEEL3</t>
  </si>
  <si>
    <t>SWINGING KEEL2</t>
  </si>
  <si>
    <t>FIXED FKEEL 2</t>
  </si>
  <si>
    <t>Nuova cartella</t>
  </si>
  <si>
    <t>CATANALYSISRESULTS</t>
  </si>
  <si>
    <t>Taux</t>
  </si>
  <si>
    <t>REPORT</t>
  </si>
  <si>
    <t>ISO-CHECK</t>
  </si>
  <si>
    <t>Calcul poutre</t>
  </si>
  <si>
    <t>Calcul et verification des exigences ISO12215-8</t>
  </si>
  <si>
    <t>Publication des resultats</t>
  </si>
  <si>
    <t>Calcul element finis</t>
  </si>
  <si>
    <t>Analyse des resultats elements finis</t>
  </si>
  <si>
    <t>Action</t>
  </si>
  <si>
    <t>Sous-total</t>
  </si>
  <si>
    <t>Item</t>
  </si>
  <si>
    <t>SPHCOMPUTATION</t>
  </si>
  <si>
    <t>Simulation hydrodynamique de l'assiette du modele 6 a pleine charge</t>
  </si>
  <si>
    <t>Tendance du modele 8 compare au modele 7</t>
  </si>
  <si>
    <t>Etude hydrodynamique de 2 systemes de controle d'assiette</t>
  </si>
  <si>
    <t>Calculs, Developpement</t>
  </si>
  <si>
    <t>JOURNEEDETUDE</t>
  </si>
  <si>
    <t>Controle Reglementaire</t>
  </si>
  <si>
    <t xml:space="preserve">Verification des echantillonnages preliminaires aux exigences ENISO12215-7 </t>
  </si>
  <si>
    <t>CODE_PRESTA</t>
  </si>
  <si>
    <t>NO_PRESTA</t>
  </si>
  <si>
    <t>Prestation</t>
  </si>
  <si>
    <t>27-fev-20</t>
  </si>
  <si>
    <t>debut</t>
  </si>
  <si>
    <t>fin</t>
  </si>
  <si>
    <t>Remise (euros)</t>
  </si>
  <si>
    <t>Total HT (euros) avec remise</t>
  </si>
  <si>
    <t>Revu de l'echantillonnage du bateau #2</t>
  </si>
  <si>
    <t xml:space="preserve">Mise a jour du manuel proprietaire conformement a l' NF EN ISO 10240 - Manuel du propriétaire - février2005 </t>
  </si>
  <si>
    <t>Creation plan secu incendie conforme ISO</t>
  </si>
  <si>
    <t>Creation plan passagers conforme ISO</t>
  </si>
  <si>
    <t>Mise en cartouche de la liasse de plan AFFMAR</t>
  </si>
  <si>
    <t>Plan de ligne de charge envahi ISO</t>
  </si>
  <si>
    <t>NUC</t>
  </si>
  <si>
    <t>Administratif</t>
  </si>
  <si>
    <t>Verso de la Declaration Ecrite de Conformite</t>
  </si>
  <si>
    <t>Calcul de Jauge</t>
  </si>
  <si>
    <t>Deriveurs et quillards monocoques non habitables</t>
  </si>
  <si>
    <t>type</t>
  </si>
  <si>
    <t>voiliers non habitables</t>
  </si>
  <si>
    <t>Deriveurs multicoques non habitables</t>
  </si>
  <si>
    <t>Voiliers habitables monocoques</t>
  </si>
  <si>
    <t>Voiliers habitables multicoques</t>
  </si>
  <si>
    <t>Voiliers habitables multicoques L&lt;9m</t>
  </si>
  <si>
    <t>Voiliers habitables multicoques 9m&lt;L&lt;12m</t>
  </si>
  <si>
    <t>Voiliers habitables multicoques 12m&lt;L&lt;15m</t>
  </si>
  <si>
    <t>Voiliers habitables multicoques L&gt;15m</t>
  </si>
  <si>
    <t>Voiliers habitables monocoques L&lt;9m</t>
  </si>
  <si>
    <t>Voiliers habitables monocoques 9m&lt;L&lt;12m</t>
  </si>
  <si>
    <t>Voiliers habitables monocoques 12m&lt;L&lt;15m</t>
  </si>
  <si>
    <t>Voiliers habitables monocoques L&gt;15m</t>
  </si>
  <si>
    <t>Bateaux a moteur non habitables 2,5m&lt;L&lt;6m</t>
  </si>
  <si>
    <t>Pneumatiques et semi-rigides L&gt;2,5m</t>
  </si>
  <si>
    <t>Bateaux a moteur non habitables L&gt;6m</t>
  </si>
  <si>
    <t>Bateaux a moteurs non habitables</t>
  </si>
  <si>
    <t>Bateaux a moteurs habitables</t>
  </si>
  <si>
    <t>Bateaux a moteurs habitables L&lt;6m</t>
  </si>
  <si>
    <t>Bateaux a moteurs habitables 6m&lt;L&lt;9m</t>
  </si>
  <si>
    <t>Bateaux a moteurs habitables 9m&lt;L&lt;12m</t>
  </si>
  <si>
    <t>Bateaux a moteurs habitables 12m&lt;L&lt;15m</t>
  </si>
  <si>
    <t>Bateaux a moteurs habitables L&gt;15m</t>
  </si>
  <si>
    <t>Pneumatiques et semi-rigides L&lt;2,5m</t>
  </si>
  <si>
    <t>Prames et annexes L&lt; 2,5m</t>
  </si>
  <si>
    <t>Autres embarcations et bateaux de loisirs</t>
  </si>
  <si>
    <t>Bateaux de plaisance divers</t>
  </si>
  <si>
    <t>Unite UE</t>
  </si>
  <si>
    <t>Facturation UE</t>
  </si>
  <si>
    <t>produits fabriques par des entreprises francaises 2020</t>
  </si>
  <si>
    <t>Variation CA 2017-2018 vs 2016-2017</t>
  </si>
  <si>
    <t>Prix Unite UE</t>
  </si>
  <si>
    <t>Prix Unite Hors UE</t>
  </si>
  <si>
    <t>Unite Hors UE</t>
  </si>
  <si>
    <t>Facturation Hors UE</t>
  </si>
  <si>
    <t>Prix Unite France &amp; DOM-TOM</t>
  </si>
  <si>
    <t>Unite  France &amp; DOM-TOM</t>
  </si>
  <si>
    <t>Facturation  France &amp; DOM-TOM</t>
  </si>
  <si>
    <t>Estimation Cout etude/produit UE</t>
  </si>
  <si>
    <t>Estimation Cout etude/produit Hors UE</t>
  </si>
  <si>
    <t>Estimation Cout etude/produit  France &amp; DOM-TOM(*)</t>
  </si>
  <si>
    <t>(*) 1/10 du prix en etude, 1/3 en structure + hydrodynamique</t>
  </si>
  <si>
    <t>Parts de marche FRANCE &amp; DOM-TOM</t>
  </si>
  <si>
    <t>Panneaux raidis</t>
  </si>
  <si>
    <t>Cloisons</t>
  </si>
  <si>
    <t>Cadenes</t>
  </si>
  <si>
    <t>Safran</t>
  </si>
  <si>
    <t>Vitrages, Panneaux ouvrants</t>
  </si>
  <si>
    <t>Quille</t>
  </si>
  <si>
    <t>Palliers de safran</t>
  </si>
  <si>
    <t>Varangues de quille</t>
  </si>
  <si>
    <t>Renforts ancrage et remorquage</t>
  </si>
  <si>
    <t>Tableau arriere</t>
  </si>
  <si>
    <t>Reservoirs</t>
  </si>
  <si>
    <t xml:space="preserve">REALISE DMENSIONNEMENT </t>
  </si>
  <si>
    <t xml:space="preserve">REALISE CALCUL INTENSIF </t>
  </si>
  <si>
    <t xml:space="preserve">REALISE CONTROLE </t>
  </si>
  <si>
    <t xml:space="preserve">REALISE HOMOLOGATION  </t>
  </si>
  <si>
    <t xml:space="preserve">PREVU DMENSIONNEMENT </t>
  </si>
  <si>
    <t xml:space="preserve">PREVU CALCUL INTENSIF </t>
  </si>
  <si>
    <t xml:space="preserve">PREVU CONTROLE </t>
  </si>
  <si>
    <t xml:space="preserve">PREVU HOMOLOGATION  </t>
  </si>
  <si>
    <t>Epontille de mat</t>
  </si>
  <si>
    <t>Varangues de mat</t>
  </si>
  <si>
    <t>Renforts de liaison pont coques</t>
  </si>
  <si>
    <t>CALCUL INTENSIF</t>
  </si>
  <si>
    <t>Visite de conformite</t>
  </si>
  <si>
    <t>CONTROLE</t>
  </si>
  <si>
    <t>HOMOLOGATION</t>
  </si>
  <si>
    <t>Certification</t>
  </si>
  <si>
    <t>DIMENSIONNEMENT -HORS OPTIONS-</t>
  </si>
  <si>
    <t>DIMENSIONNEMENT -TOUTES OPTIONS-</t>
  </si>
  <si>
    <t>PU</t>
  </si>
  <si>
    <t>Taux horaire prevu</t>
  </si>
  <si>
    <t>NB heures realisees</t>
  </si>
  <si>
    <t>Taux horaire realise</t>
  </si>
  <si>
    <t>option Puits</t>
  </si>
  <si>
    <t>option Varangues de puit</t>
  </si>
  <si>
    <t>option Derive</t>
  </si>
  <si>
    <t>option Foil</t>
  </si>
  <si>
    <t>Volume</t>
  </si>
  <si>
    <t>Share</t>
  </si>
  <si>
    <t>H.T. price</t>
  </si>
  <si>
    <t>NB heures prevu</t>
  </si>
  <si>
    <t>Bout-dehors, tangon</t>
  </si>
  <si>
    <t>structure de coque</t>
  </si>
  <si>
    <t>option structure de coque hors standard</t>
  </si>
  <si>
    <t>option trainee de coque</t>
  </si>
  <si>
    <t>option trainee de coque hors standard</t>
  </si>
  <si>
    <t>Calcul ISO 12215 - Foil &amp; puit de foil</t>
  </si>
  <si>
    <t>Calcul ISO 12217 - Stabilite, flottabilite, envahissement, charge maximale</t>
  </si>
  <si>
    <t>Verso de la Declaration Ecrite de Conformite + Q/R</t>
  </si>
  <si>
    <t>p.u.</t>
  </si>
  <si>
    <t>Calcul de la courbe de puissance avec la nouvelle helice</t>
  </si>
  <si>
    <t>Calcul de la courbe de puissance avec l'ancienne helice</t>
  </si>
  <si>
    <t>Nombre d'unite WORLD</t>
  </si>
  <si>
    <t>Unite WORLD</t>
  </si>
  <si>
    <t>Validation 12215</t>
  </si>
  <si>
    <t>pcs WORLD</t>
  </si>
  <si>
    <t>Sale Price</t>
  </si>
  <si>
    <t>pcs LOW</t>
  </si>
  <si>
    <t>pcs HIGH</t>
  </si>
  <si>
    <t>Sales LOW</t>
  </si>
  <si>
    <t>Sales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</si>
</sst>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0.00\ &quot;€&quot;_-;\-* #,##0.00\ &quot;€&quot;_-;_-* &quot;-&quot;??\ &quot;€&quot;_-;_-@_-"/>
    <numFmt numFmtId="164" formatCode="_-* #,##0.00\ _€_-;\-* #,##0.00\ _€_-;_-* &quot;-&quot;??\ _€_-;_-@_-"/>
    <numFmt numFmtId="165" formatCode="0.0"/>
    <numFmt numFmtId="166" formatCode="m/d/yyyy"/>
    <numFmt numFmtId="167" formatCode="mm/dd/yyyy"/>
    <numFmt numFmtId="168" formatCode="#,##0.00\ &quot;€&quot;"/>
    <numFmt numFmtId="169" formatCode="_-* #,##0.00\ [$€-40C]_-;\-* #,##0.00\ [$€-40C]_-;_-* &quot;-&quot;??\ [$€-40C]_-;_-@_-"/>
    <numFmt numFmtId="170" formatCode="_-* #,##0\ [$€-40C]_-;\-* #,##0\ [$€-40C]_-;_-* &quot;-&quot;??\ [$€-40C]_-;_-@_-"/>
    <numFmt numFmtId="171" formatCode="_-* #,##0\ &quot;€&quot;_-;\-* #,##0\ &quot;€&quot;_-;_-* &quot;-&quot;??\ &quot;€&quot;_-;_-@_-"/>
    <numFmt numFmtId="172" formatCode="#,##0&quot; pcs&quot;"/>
  </numFmts>
  <fonts count="24">
    <font>
      <sz val="11"/>
      <color rgb="FF000000"/>
      <name val="Calibri"/>
    </font>
    <font>
      <b/>
      <sz val="12"/>
      <name val="Calibri"/>
      <family val="2"/>
    </font>
    <font>
      <b/>
      <sz val="12"/>
      <color rgb="FFFFFFFF"/>
      <name val="Calibri"/>
      <family val="2"/>
    </font>
    <font>
      <sz val="12"/>
      <name val="Calibri"/>
      <family val="2"/>
    </font>
    <font>
      <b/>
      <sz val="11"/>
      <name val="Calibri"/>
      <family val="2"/>
    </font>
    <font>
      <sz val="11"/>
      <name val="Calibri"/>
      <family val="2"/>
    </font>
    <font>
      <sz val="8"/>
      <name val="Calibri"/>
      <family val="2"/>
    </font>
    <font>
      <sz val="8"/>
      <color rgb="FF000000"/>
      <name val="Calibri"/>
      <family val="2"/>
    </font>
    <font>
      <sz val="11"/>
      <name val="Calibri"/>
      <family val="2"/>
    </font>
    <font>
      <sz val="11"/>
      <color rgb="FF000000"/>
      <name val="Calibri"/>
      <family val="2"/>
    </font>
    <font>
      <sz val="8"/>
      <name val="Sans-serif"/>
    </font>
    <font>
      <sz val="14"/>
      <color rgb="FF000000"/>
      <name val="Calibri"/>
      <family val="2"/>
    </font>
    <font>
      <b/>
      <sz val="11"/>
      <color rgb="FF000000"/>
      <name val="Calibri"/>
      <family val="2"/>
    </font>
    <font>
      <sz val="10"/>
      <name val="Calibri"/>
      <family val="2"/>
    </font>
    <font>
      <sz val="10"/>
      <color rgb="FF000000"/>
      <name val="Calibri"/>
      <family val="2"/>
    </font>
    <font>
      <sz val="16"/>
      <color rgb="FF000000"/>
      <name val="Calibri"/>
      <family val="2"/>
    </font>
    <font>
      <b/>
      <sz val="11"/>
      <color rgb="FF974807"/>
      <name val="Arial"/>
      <family val="2"/>
    </font>
    <font>
      <b/>
      <sz val="11"/>
      <name val="Arial"/>
      <family val="2"/>
    </font>
    <font>
      <sz val="11"/>
      <color rgb="FF000000"/>
      <name val="Calibri"/>
      <family val="2"/>
    </font>
    <font>
      <sz val="12"/>
      <color rgb="FF000000"/>
      <name val="Calibri"/>
      <family val="2"/>
    </font>
    <font>
      <b/>
      <sz val="10"/>
      <color rgb="FF000000"/>
      <name val="Calibri"/>
      <family val="2"/>
    </font>
    <font>
      <sz val="6"/>
      <color rgb="FF000000"/>
      <name val="Calibri"/>
      <family val="2"/>
    </font>
    <font>
      <sz val="11"/>
      <color rgb="FFFF0000"/>
      <name val="Calibri"/>
      <family val="2"/>
    </font>
    <font>
      <sz val="18"/>
      <color rgb="FF000000"/>
      <name val="Calibri"/>
      <family val="2"/>
    </font>
  </fonts>
  <fills count="18">
    <fill>
      <patternFill patternType="none"/>
    </fill>
    <fill>
      <patternFill patternType="gray125"/>
    </fill>
    <fill>
      <patternFill patternType="solid">
        <fgColor rgb="FF674EA7"/>
        <bgColor rgb="FF674EA7"/>
      </patternFill>
    </fill>
    <fill>
      <patternFill patternType="solid">
        <fgColor rgb="FF38761D"/>
        <bgColor rgb="FF38761D"/>
      </patternFill>
    </fill>
    <fill>
      <patternFill patternType="solid">
        <fgColor rgb="FFA61C00"/>
        <bgColor rgb="FFA61C00"/>
      </patternFill>
    </fill>
    <fill>
      <patternFill patternType="solid">
        <fgColor rgb="FF3C78D8"/>
        <bgColor rgb="FF3C78D8"/>
      </patternFill>
    </fill>
    <fill>
      <patternFill patternType="solid">
        <fgColor rgb="FFE69138"/>
        <bgColor rgb="FFE69138"/>
      </patternFill>
    </fill>
    <fill>
      <patternFill patternType="solid">
        <fgColor rgb="FFB4A7D6"/>
        <bgColor rgb="FFB4A7D6"/>
      </patternFill>
    </fill>
    <fill>
      <patternFill patternType="solid">
        <fgColor rgb="FFD9EAD3"/>
        <bgColor rgb="FFD9EAD3"/>
      </patternFill>
    </fill>
    <fill>
      <patternFill patternType="solid">
        <fgColor rgb="FFE6B8AF"/>
        <bgColor rgb="FFE6B8AF"/>
      </patternFill>
    </fill>
    <fill>
      <patternFill patternType="solid">
        <fgColor rgb="FFC9DAF8"/>
        <bgColor rgb="FFC9DAF8"/>
      </patternFill>
    </fill>
    <fill>
      <patternFill patternType="solid">
        <fgColor rgb="FFFCE5CD"/>
        <bgColor rgb="FFFCE5CD"/>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bgColor indexed="64"/>
      </patternFill>
    </fill>
  </fills>
  <borders count="5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0"/>
      </bottom>
      <diagonal/>
    </border>
    <border>
      <left style="medium">
        <color rgb="FFCCCCCC"/>
      </left>
      <right style="medium">
        <color rgb="FFFFFFFF"/>
      </right>
      <top style="medium">
        <color rgb="FFCCCCCC"/>
      </top>
      <bottom style="medium">
        <color rgb="FFCCCCCC"/>
      </bottom>
      <diagonal/>
    </border>
    <border>
      <left style="medium">
        <color rgb="FFCCCCCC"/>
      </left>
      <right style="medium">
        <color rgb="FFFFFFFF"/>
      </right>
      <top style="medium">
        <color rgb="FFFFFFFF"/>
      </top>
      <bottom style="medium">
        <color rgb="FFFFFFFF"/>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FFFFFF"/>
      </top>
      <bottom style="medium">
        <color rgb="FFFFFFFF"/>
      </bottom>
      <diagonal/>
    </border>
    <border>
      <left style="medium">
        <color rgb="FFCCCCCC"/>
      </left>
      <right style="medium">
        <color rgb="FFCCCCCC"/>
      </right>
      <top style="medium">
        <color rgb="FFCCCCCC"/>
      </top>
      <bottom/>
      <diagonal/>
    </border>
    <border>
      <left/>
      <right/>
      <top/>
      <bottom style="double">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164"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cellStyleXfs>
  <cellXfs count="312">
    <xf numFmtId="0" fontId="0" fillId="0" borderId="0" xfId="0" applyFont="1" applyAlignment="1"/>
    <xf numFmtId="0" fontId="1" fillId="0" borderId="0" xfId="0" applyFont="1" applyAlignment="1"/>
    <xf numFmtId="0" fontId="1" fillId="0" borderId="0" xfId="0" applyFont="1"/>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1" fillId="6" borderId="0" xfId="0" applyFont="1" applyFill="1" applyAlignment="1"/>
    <xf numFmtId="0" fontId="1" fillId="0" borderId="1" xfId="0" applyFont="1" applyBorder="1" applyAlignment="1"/>
    <xf numFmtId="0" fontId="3" fillId="0" borderId="2" xfId="0" applyFont="1" applyBorder="1"/>
    <xf numFmtId="0" fontId="3" fillId="0" borderId="3" xfId="0" applyFont="1" applyBorder="1" applyAlignment="1"/>
    <xf numFmtId="0" fontId="4" fillId="0" borderId="1" xfId="0" applyFont="1" applyBorder="1" applyAlignment="1"/>
    <xf numFmtId="0" fontId="5" fillId="0" borderId="2" xfId="0" applyFont="1" applyBorder="1" applyAlignment="1"/>
    <xf numFmtId="0" fontId="5" fillId="0" borderId="3" xfId="0" applyFont="1" applyBorder="1" applyAlignment="1"/>
    <xf numFmtId="0" fontId="3" fillId="0" borderId="0" xfId="0" applyFont="1"/>
    <xf numFmtId="0" fontId="5" fillId="0" borderId="0" xfId="0" applyFont="1" applyAlignment="1"/>
    <xf numFmtId="0" fontId="6" fillId="0" borderId="0" xfId="0" applyFont="1" applyAlignment="1"/>
    <xf numFmtId="0" fontId="7" fillId="0" borderId="0" xfId="0" applyFont="1" applyAlignment="1"/>
    <xf numFmtId="14" fontId="0" fillId="0" borderId="0" xfId="0" applyNumberFormat="1" applyFont="1" applyAlignme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applyAlignment="1"/>
    <xf numFmtId="0" fontId="5" fillId="0" borderId="4" xfId="0" applyFont="1" applyBorder="1" applyAlignment="1"/>
    <xf numFmtId="0" fontId="5" fillId="0" borderId="5" xfId="0" applyFont="1" applyBorder="1"/>
    <xf numFmtId="0" fontId="5" fillId="0" borderId="6" xfId="0" applyFont="1" applyBorder="1"/>
    <xf numFmtId="21" fontId="5" fillId="0" borderId="5" xfId="0" applyNumberFormat="1" applyFont="1" applyBorder="1" applyAlignment="1"/>
    <xf numFmtId="0" fontId="5" fillId="0" borderId="5" xfId="0" applyFont="1" applyBorder="1" applyAlignment="1"/>
    <xf numFmtId="0" fontId="6" fillId="0" borderId="0" xfId="0" applyFont="1"/>
    <xf numFmtId="0" fontId="5" fillId="11" borderId="0" xfId="0" applyFont="1" applyFill="1"/>
    <xf numFmtId="0" fontId="5" fillId="0" borderId="7" xfId="0" applyFont="1" applyBorder="1" applyAlignment="1"/>
    <xf numFmtId="21" fontId="5" fillId="0" borderId="0" xfId="0" applyNumberFormat="1" applyFont="1" applyAlignment="1"/>
    <xf numFmtId="0" fontId="5" fillId="0" borderId="8" xfId="0" applyFont="1" applyBorder="1"/>
    <xf numFmtId="0" fontId="5" fillId="0" borderId="9" xfId="0" applyFont="1" applyBorder="1" applyAlignment="1"/>
    <xf numFmtId="0" fontId="5" fillId="0" borderId="10" xfId="0" applyFont="1" applyBorder="1" applyAlignment="1"/>
    <xf numFmtId="0" fontId="5" fillId="0" borderId="11" xfId="0" applyFont="1" applyBorder="1"/>
    <xf numFmtId="0" fontId="0" fillId="0" borderId="0" xfId="0" applyFont="1" applyAlignment="1"/>
    <xf numFmtId="0" fontId="4" fillId="0" borderId="12" xfId="0" applyFont="1" applyBorder="1" applyAlignment="1">
      <alignment horizontal="center"/>
    </xf>
    <xf numFmtId="0" fontId="4" fillId="0" borderId="12" xfId="0" applyFont="1" applyBorder="1" applyAlignment="1">
      <alignment horizontal="right"/>
    </xf>
    <xf numFmtId="21" fontId="5" fillId="0" borderId="0" xfId="0" applyNumberFormat="1" applyFont="1"/>
    <xf numFmtId="0" fontId="5" fillId="0" borderId="12" xfId="0" applyFont="1" applyBorder="1" applyAlignment="1">
      <alignment horizontal="center"/>
    </xf>
    <xf numFmtId="165" fontId="5" fillId="0" borderId="0" xfId="0" applyNumberFormat="1" applyFont="1"/>
    <xf numFmtId="165" fontId="5" fillId="0" borderId="8" xfId="0" applyNumberFormat="1" applyFont="1" applyBorder="1"/>
    <xf numFmtId="0" fontId="5" fillId="7" borderId="0" xfId="0" applyFont="1" applyFill="1" applyAlignment="1"/>
    <xf numFmtId="0" fontId="5" fillId="8" borderId="0" xfId="0" applyFont="1" applyFill="1" applyAlignment="1"/>
    <xf numFmtId="0" fontId="5" fillId="9" borderId="0" xfId="0" applyFont="1" applyFill="1" applyAlignment="1"/>
    <xf numFmtId="0" fontId="5" fillId="0" borderId="12" xfId="0" applyFont="1" applyBorder="1" applyAlignment="1">
      <alignment horizontal="center"/>
    </xf>
    <xf numFmtId="0" fontId="5" fillId="0" borderId="10" xfId="0" applyFont="1" applyBorder="1"/>
    <xf numFmtId="0" fontId="4" fillId="0" borderId="12" xfId="0" applyFont="1" applyBorder="1" applyAlignment="1"/>
    <xf numFmtId="14" fontId="0" fillId="0" borderId="0" xfId="0" applyNumberFormat="1" applyFont="1"/>
    <xf numFmtId="21" fontId="5" fillId="0" borderId="8" xfId="0" applyNumberFormat="1" applyFont="1" applyBorder="1"/>
    <xf numFmtId="165" fontId="8" fillId="0" borderId="0" xfId="0" applyNumberFormat="1" applyFont="1" applyAlignment="1">
      <alignment horizontal="right"/>
    </xf>
    <xf numFmtId="2" fontId="5" fillId="0" borderId="0" xfId="0" applyNumberFormat="1" applyFont="1"/>
    <xf numFmtId="0" fontId="3" fillId="0" borderId="2" xfId="0" applyFont="1" applyBorder="1" applyAlignment="1"/>
    <xf numFmtId="14" fontId="7" fillId="0" borderId="0" xfId="0" applyNumberFormat="1" applyFont="1"/>
    <xf numFmtId="0" fontId="5" fillId="0" borderId="1" xfId="0" applyFont="1" applyBorder="1" applyAlignment="1"/>
    <xf numFmtId="0" fontId="5" fillId="0" borderId="0" xfId="0" applyFont="1" applyAlignment="1">
      <alignment horizontal="center"/>
    </xf>
    <xf numFmtId="0" fontId="4" fillId="0" borderId="0" xfId="0" applyFont="1"/>
    <xf numFmtId="0" fontId="9" fillId="0" borderId="0" xfId="0" applyFont="1"/>
    <xf numFmtId="0" fontId="4" fillId="0" borderId="0" xfId="0" applyFont="1" applyAlignment="1">
      <alignment horizontal="center"/>
    </xf>
    <xf numFmtId="0" fontId="4" fillId="0" borderId="0" xfId="0" applyFont="1" applyAlignment="1">
      <alignment horizontal="center" wrapText="1"/>
    </xf>
    <xf numFmtId="0" fontId="5" fillId="0" borderId="3" xfId="0" applyFont="1" applyBorder="1"/>
    <xf numFmtId="0" fontId="4" fillId="0" borderId="0" xfId="0" applyFont="1" applyAlignment="1">
      <alignment horizontal="right"/>
    </xf>
    <xf numFmtId="0" fontId="4" fillId="0" borderId="0" xfId="0" applyFont="1" applyAlignment="1"/>
    <xf numFmtId="0" fontId="5"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8" fillId="0" borderId="10" xfId="0" applyFont="1" applyBorder="1" applyAlignment="1">
      <alignment horizontal="right"/>
    </xf>
    <xf numFmtId="2" fontId="5" fillId="10" borderId="0" xfId="0" applyNumberFormat="1" applyFont="1" applyFill="1"/>
    <xf numFmtId="0" fontId="5" fillId="10" borderId="0" xfId="0" applyFont="1" applyFill="1" applyAlignment="1"/>
    <xf numFmtId="166" fontId="6" fillId="0" borderId="0" xfId="0" applyNumberFormat="1" applyFont="1" applyAlignment="1"/>
    <xf numFmtId="166" fontId="5" fillId="0" borderId="0" xfId="0" applyNumberFormat="1" applyFont="1" applyAlignment="1"/>
    <xf numFmtId="0" fontId="6" fillId="0" borderId="0" xfId="0" applyFont="1" applyAlignment="1">
      <alignment wrapText="1"/>
    </xf>
    <xf numFmtId="167" fontId="5" fillId="0" borderId="0" xfId="0" applyNumberFormat="1" applyFont="1" applyAlignment="1"/>
    <xf numFmtId="0" fontId="5" fillId="8" borderId="0" xfId="0" applyFont="1" applyFill="1" applyAlignment="1">
      <alignment wrapText="1"/>
    </xf>
    <xf numFmtId="0" fontId="5" fillId="11" borderId="0" xfId="0" applyFont="1" applyFill="1" applyAlignment="1">
      <alignment wrapText="1"/>
    </xf>
    <xf numFmtId="0" fontId="10" fillId="0" borderId="0" xfId="0" applyFont="1" applyAlignment="1"/>
    <xf numFmtId="0" fontId="9" fillId="0" borderId="0" xfId="0" applyFont="1" applyAlignment="1"/>
    <xf numFmtId="0" fontId="5" fillId="7"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1" fillId="0" borderId="0" xfId="0" applyFont="1" applyAlignment="1"/>
    <xf numFmtId="0" fontId="11" fillId="0" borderId="0" xfId="0" applyFont="1" applyAlignment="1">
      <alignment horizontal="center"/>
    </xf>
    <xf numFmtId="0" fontId="11" fillId="0" borderId="13" xfId="0" applyFont="1" applyBorder="1" applyAlignment="1"/>
    <xf numFmtId="0" fontId="0" fillId="0" borderId="13" xfId="0" applyFont="1" applyBorder="1" applyAlignment="1"/>
    <xf numFmtId="0" fontId="6" fillId="0" borderId="13" xfId="0" applyFont="1" applyBorder="1"/>
    <xf numFmtId="0" fontId="9" fillId="0" borderId="13" xfId="0" applyFont="1" applyBorder="1" applyAlignment="1"/>
    <xf numFmtId="0" fontId="2" fillId="2" borderId="13" xfId="0" applyFont="1" applyFill="1" applyBorder="1" applyAlignment="1">
      <alignment horizontal="center" vertical="center"/>
    </xf>
    <xf numFmtId="0" fontId="2" fillId="3" borderId="13" xfId="0" applyFont="1" applyFill="1" applyBorder="1" applyAlignment="1">
      <alignment horizontal="center" vertical="center"/>
    </xf>
    <xf numFmtId="0" fontId="2" fillId="4" borderId="13" xfId="0" applyFont="1" applyFill="1" applyBorder="1" applyAlignment="1">
      <alignment horizontal="center" vertical="center"/>
    </xf>
    <xf numFmtId="0" fontId="6" fillId="0" borderId="14" xfId="0" applyFont="1" applyBorder="1"/>
    <xf numFmtId="0" fontId="0" fillId="0" borderId="14" xfId="0" applyFont="1" applyBorder="1" applyAlignment="1"/>
    <xf numFmtId="0" fontId="5" fillId="7" borderId="14" xfId="0" applyFont="1" applyFill="1" applyBorder="1" applyAlignment="1">
      <alignment horizontal="center"/>
    </xf>
    <xf numFmtId="0" fontId="5" fillId="8" borderId="14" xfId="0" applyFont="1" applyFill="1" applyBorder="1" applyAlignment="1">
      <alignment horizontal="center"/>
    </xf>
    <xf numFmtId="0" fontId="5" fillId="9" borderId="14" xfId="0" applyFont="1" applyFill="1" applyBorder="1" applyAlignment="1">
      <alignment horizontal="center"/>
    </xf>
    <xf numFmtId="14" fontId="0" fillId="0" borderId="14" xfId="0" applyNumberFormat="1" applyFont="1" applyBorder="1" applyAlignment="1"/>
    <xf numFmtId="0" fontId="9" fillId="12" borderId="15" xfId="0" applyFont="1" applyFill="1" applyBorder="1" applyAlignment="1">
      <alignment horizontal="center"/>
    </xf>
    <xf numFmtId="0" fontId="9" fillId="12" borderId="13" xfId="0" applyFont="1" applyFill="1" applyBorder="1" applyAlignment="1">
      <alignment horizontal="center"/>
    </xf>
    <xf numFmtId="14" fontId="0" fillId="12" borderId="16" xfId="0" applyNumberFormat="1" applyFont="1" applyFill="1" applyBorder="1" applyAlignment="1">
      <alignment horizontal="center"/>
    </xf>
    <xf numFmtId="0" fontId="0" fillId="12" borderId="14" xfId="0" applyFont="1" applyFill="1" applyBorder="1" applyAlignment="1">
      <alignment horizontal="center"/>
    </xf>
    <xf numFmtId="0" fontId="0" fillId="12" borderId="16" xfId="0" applyFont="1" applyFill="1" applyBorder="1" applyAlignment="1">
      <alignment horizontal="center"/>
    </xf>
    <xf numFmtId="14" fontId="0" fillId="12" borderId="14" xfId="0" applyNumberFormat="1" applyFont="1" applyFill="1" applyBorder="1" applyAlignment="1">
      <alignment horizontal="center"/>
    </xf>
    <xf numFmtId="0" fontId="12" fillId="0" borderId="14" xfId="0" applyFont="1" applyBorder="1" applyAlignment="1"/>
    <xf numFmtId="0" fontId="6" fillId="0" borderId="0" xfId="0" applyFont="1" applyBorder="1"/>
    <xf numFmtId="0" fontId="9" fillId="12" borderId="0" xfId="0" applyFont="1" applyFill="1" applyBorder="1" applyAlignment="1">
      <alignment horizontal="center"/>
    </xf>
    <xf numFmtId="0" fontId="9" fillId="0" borderId="0" xfId="0" applyFont="1" applyBorder="1" applyAlignment="1"/>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xf>
    <xf numFmtId="0" fontId="2" fillId="4" borderId="0" xfId="0" applyFont="1" applyFill="1" applyBorder="1" applyAlignment="1">
      <alignment horizontal="center" vertical="center"/>
    </xf>
    <xf numFmtId="0" fontId="0" fillId="0" borderId="0" xfId="0" applyFont="1" applyBorder="1" applyAlignment="1"/>
    <xf numFmtId="0" fontId="13" fillId="0" borderId="13" xfId="0" applyFont="1" applyBorder="1" applyAlignment="1">
      <alignment horizontal="right"/>
    </xf>
    <xf numFmtId="0" fontId="14" fillId="0" borderId="0" xfId="0" applyFont="1" applyBorder="1" applyAlignment="1">
      <alignment horizontal="right"/>
    </xf>
    <xf numFmtId="0" fontId="5" fillId="7" borderId="0" xfId="0" applyFont="1" applyFill="1" applyBorder="1" applyAlignment="1">
      <alignment horizontal="center"/>
    </xf>
    <xf numFmtId="0" fontId="5" fillId="8" borderId="0" xfId="0" applyFont="1" applyFill="1" applyBorder="1" applyAlignment="1">
      <alignment horizontal="center"/>
    </xf>
    <xf numFmtId="0" fontId="5" fillId="9" borderId="0" xfId="0" applyFont="1" applyFill="1" applyBorder="1" applyAlignment="1">
      <alignment horizontal="center"/>
    </xf>
    <xf numFmtId="0" fontId="12" fillId="0" borderId="0" xfId="0" applyFont="1" applyBorder="1" applyAlignment="1">
      <alignment horizontal="right"/>
    </xf>
    <xf numFmtId="0" fontId="9" fillId="0" borderId="0" xfId="0" applyFont="1" applyAlignment="1">
      <alignment horizontal="right"/>
    </xf>
    <xf numFmtId="0" fontId="12" fillId="0" borderId="17" xfId="0" applyFont="1" applyBorder="1" applyAlignment="1">
      <alignment horizontal="right"/>
    </xf>
    <xf numFmtId="0" fontId="0" fillId="0" borderId="18" xfId="0" applyFont="1" applyBorder="1" applyAlignment="1"/>
    <xf numFmtId="0" fontId="0" fillId="0" borderId="19" xfId="0" applyFont="1" applyBorder="1" applyAlignment="1"/>
    <xf numFmtId="14" fontId="0" fillId="12" borderId="14" xfId="0" applyNumberFormat="1" applyFill="1" applyBorder="1" applyAlignment="1">
      <alignment horizontal="center"/>
    </xf>
    <xf numFmtId="0" fontId="9" fillId="0" borderId="14" xfId="0" applyFont="1" applyBorder="1" applyAlignment="1">
      <alignment horizontal="right"/>
    </xf>
    <xf numFmtId="0" fontId="12" fillId="0" borderId="14" xfId="0" applyFont="1" applyBorder="1" applyAlignment="1">
      <alignment horizontal="center"/>
    </xf>
    <xf numFmtId="0" fontId="2" fillId="4" borderId="20" xfId="0" applyFont="1" applyFill="1" applyBorder="1" applyAlignment="1">
      <alignment horizontal="center" vertical="center"/>
    </xf>
    <xf numFmtId="0" fontId="12" fillId="0" borderId="21" xfId="0" applyFont="1" applyBorder="1" applyAlignment="1">
      <alignment wrapText="1"/>
    </xf>
    <xf numFmtId="0" fontId="9" fillId="0" borderId="23" xfId="0" applyFont="1" applyBorder="1" applyAlignment="1">
      <alignment wrapText="1"/>
    </xf>
    <xf numFmtId="0" fontId="9" fillId="0" borderId="23" xfId="0" applyFont="1" applyBorder="1" applyAlignment="1">
      <alignment horizontal="right" wrapText="1"/>
    </xf>
    <xf numFmtId="9" fontId="0" fillId="0" borderId="0" xfId="0" applyNumberFormat="1" applyFont="1" applyAlignment="1"/>
    <xf numFmtId="168" fontId="15" fillId="0" borderId="0" xfId="0" applyNumberFormat="1" applyFont="1" applyAlignment="1"/>
    <xf numFmtId="168" fontId="15" fillId="0" borderId="19" xfId="0" applyNumberFormat="1" applyFont="1" applyBorder="1" applyAlignment="1"/>
    <xf numFmtId="0" fontId="9" fillId="0" borderId="0" xfId="0" applyFont="1" applyFill="1" applyBorder="1" applyAlignment="1"/>
    <xf numFmtId="0" fontId="16" fillId="15" borderId="22" xfId="0" applyFont="1" applyFill="1" applyBorder="1" applyAlignment="1">
      <alignment horizontal="right" wrapText="1"/>
    </xf>
    <xf numFmtId="0" fontId="16" fillId="13" borderId="22" xfId="0" applyFont="1" applyFill="1" applyBorder="1" applyAlignment="1">
      <alignment horizontal="right" wrapText="1"/>
    </xf>
    <xf numFmtId="0" fontId="12" fillId="0" borderId="0" xfId="0" applyFont="1" applyAlignment="1"/>
    <xf numFmtId="0" fontId="12" fillId="14" borderId="22" xfId="0" applyFont="1" applyFill="1" applyBorder="1" applyAlignment="1">
      <alignment horizontal="right" wrapText="1"/>
    </xf>
    <xf numFmtId="0" fontId="12" fillId="0" borderId="23" xfId="0" applyFont="1" applyBorder="1" applyAlignment="1">
      <alignment horizontal="right" wrapText="1"/>
    </xf>
    <xf numFmtId="0" fontId="11" fillId="0" borderId="0" xfId="0" applyFont="1" applyBorder="1" applyAlignment="1">
      <alignment horizontal="center"/>
    </xf>
    <xf numFmtId="0" fontId="11" fillId="0" borderId="13" xfId="0" applyFont="1" applyBorder="1" applyAlignment="1">
      <alignment horizontal="center"/>
    </xf>
    <xf numFmtId="0" fontId="0" fillId="0" borderId="0" xfId="0" applyFont="1" applyAlignment="1">
      <alignment horizontal="center"/>
    </xf>
    <xf numFmtId="0" fontId="0" fillId="0" borderId="0" xfId="0" applyFont="1" applyFill="1" applyBorder="1" applyAlignment="1">
      <alignment horizontal="center"/>
    </xf>
    <xf numFmtId="0" fontId="16" fillId="13" borderId="0" xfId="0" applyFont="1" applyFill="1" applyBorder="1" applyAlignment="1">
      <alignment horizontal="right" wrapText="1"/>
    </xf>
    <xf numFmtId="0" fontId="9" fillId="0" borderId="0" xfId="0" applyFont="1" applyBorder="1" applyAlignment="1">
      <alignment horizontal="right" wrapText="1"/>
    </xf>
    <xf numFmtId="15" fontId="9" fillId="0" borderId="0" xfId="0" applyNumberFormat="1" applyFont="1" applyBorder="1" applyAlignment="1">
      <alignment horizontal="right" wrapText="1"/>
    </xf>
    <xf numFmtId="0" fontId="4" fillId="0" borderId="21" xfId="0" applyFont="1" applyFill="1" applyBorder="1" applyAlignment="1">
      <alignment wrapText="1"/>
    </xf>
    <xf numFmtId="0" fontId="5" fillId="0" borderId="0" xfId="0" applyFont="1" applyFill="1" applyAlignment="1">
      <alignment horizontal="center"/>
    </xf>
    <xf numFmtId="0" fontId="17" fillId="0" borderId="22" xfId="0" applyFont="1" applyFill="1" applyBorder="1" applyAlignment="1">
      <alignment horizontal="left" wrapText="1"/>
    </xf>
    <xf numFmtId="0" fontId="17" fillId="0" borderId="22" xfId="0" applyFont="1" applyFill="1" applyBorder="1" applyAlignment="1">
      <alignment horizontal="right" wrapText="1"/>
    </xf>
    <xf numFmtId="0" fontId="17" fillId="0" borderId="0" xfId="0" applyFont="1" applyFill="1" applyBorder="1" applyAlignment="1">
      <alignment horizontal="right" wrapText="1"/>
    </xf>
    <xf numFmtId="0" fontId="4" fillId="0" borderId="0" xfId="0" applyFont="1" applyFill="1" applyAlignment="1"/>
    <xf numFmtId="0" fontId="4" fillId="0" borderId="22" xfId="0" applyFont="1" applyFill="1" applyBorder="1" applyAlignment="1">
      <alignment horizontal="right" wrapText="1"/>
    </xf>
    <xf numFmtId="0" fontId="4" fillId="0" borderId="23" xfId="0" applyFont="1" applyFill="1" applyBorder="1" applyAlignment="1">
      <alignment horizontal="right" wrapText="1"/>
    </xf>
    <xf numFmtId="0" fontId="17" fillId="0" borderId="24" xfId="0" applyFont="1" applyFill="1" applyBorder="1" applyAlignment="1">
      <alignment horizontal="left" wrapText="1"/>
    </xf>
    <xf numFmtId="0" fontId="9" fillId="0" borderId="25" xfId="0" applyFont="1" applyBorder="1" applyAlignment="1">
      <alignment horizontal="right" wrapText="1"/>
    </xf>
    <xf numFmtId="0" fontId="9" fillId="0" borderId="0" xfId="0" applyFont="1" applyBorder="1" applyAlignment="1">
      <alignment horizontal="right"/>
    </xf>
    <xf numFmtId="9" fontId="0" fillId="0" borderId="0" xfId="0" applyNumberFormat="1" applyFont="1" applyBorder="1" applyAlignment="1"/>
    <xf numFmtId="0" fontId="0" fillId="0" borderId="26" xfId="0" applyFont="1" applyBorder="1" applyAlignment="1"/>
    <xf numFmtId="0" fontId="0" fillId="0" borderId="17" xfId="0" applyFont="1" applyBorder="1" applyAlignment="1"/>
    <xf numFmtId="0" fontId="12" fillId="0" borderId="18" xfId="0" applyFont="1" applyBorder="1" applyAlignment="1">
      <alignment horizontal="right"/>
    </xf>
    <xf numFmtId="168" fontId="11" fillId="0" borderId="19" xfId="0" applyNumberFormat="1" applyFont="1" applyBorder="1" applyAlignment="1"/>
    <xf numFmtId="0" fontId="17" fillId="0" borderId="26" xfId="0" applyFont="1" applyFill="1" applyBorder="1" applyAlignment="1">
      <alignment horizontal="right" wrapText="1"/>
    </xf>
    <xf numFmtId="0" fontId="4" fillId="0" borderId="26" xfId="0" applyFont="1" applyFill="1" applyBorder="1" applyAlignment="1"/>
    <xf numFmtId="0" fontId="4" fillId="0" borderId="26" xfId="0" applyFont="1" applyFill="1" applyBorder="1" applyAlignment="1">
      <alignment horizontal="right" wrapText="1"/>
    </xf>
    <xf numFmtId="0" fontId="9" fillId="0" borderId="0" xfId="0" applyFont="1" applyBorder="1" applyAlignment="1">
      <alignment wrapText="1"/>
    </xf>
    <xf numFmtId="0" fontId="19" fillId="0" borderId="0" xfId="0" applyFont="1" applyAlignment="1">
      <alignment wrapText="1"/>
    </xf>
    <xf numFmtId="0" fontId="7" fillId="0" borderId="0" xfId="0" applyFont="1" applyAlignment="1">
      <alignment horizontal="center" wrapText="1"/>
    </xf>
    <xf numFmtId="0" fontId="7" fillId="0" borderId="0" xfId="0" applyFont="1" applyAlignment="1">
      <alignment horizontal="left" wrapText="1"/>
    </xf>
    <xf numFmtId="0" fontId="0" fillId="0" borderId="0" xfId="0" applyFont="1" applyAlignment="1">
      <alignment horizontal="left"/>
    </xf>
    <xf numFmtId="0" fontId="7" fillId="0" borderId="0" xfId="0" applyFont="1" applyAlignment="1">
      <alignment horizontal="right" wrapText="1"/>
    </xf>
    <xf numFmtId="0" fontId="0" fillId="0" borderId="0" xfId="0" applyFont="1" applyAlignment="1">
      <alignment horizontal="right"/>
    </xf>
    <xf numFmtId="44" fontId="7" fillId="0" borderId="0" xfId="2" applyFont="1" applyAlignment="1">
      <alignment horizontal="right" wrapText="1"/>
    </xf>
    <xf numFmtId="44" fontId="0" fillId="0" borderId="0" xfId="2" applyFont="1" applyAlignment="1">
      <alignment horizontal="right"/>
    </xf>
    <xf numFmtId="169" fontId="0" fillId="0" borderId="27" xfId="1" applyNumberFormat="1" applyFont="1" applyBorder="1" applyAlignment="1">
      <alignment horizontal="center"/>
    </xf>
    <xf numFmtId="0" fontId="0" fillId="0" borderId="27" xfId="0" applyFont="1" applyBorder="1" applyAlignment="1"/>
    <xf numFmtId="169" fontId="0" fillId="0" borderId="28" xfId="1" applyNumberFormat="1" applyFont="1" applyBorder="1" applyAlignment="1">
      <alignment horizontal="center"/>
    </xf>
    <xf numFmtId="0" fontId="0" fillId="0" borderId="28" xfId="0" applyFont="1" applyBorder="1" applyAlignment="1"/>
    <xf numFmtId="169" fontId="0" fillId="0" borderId="0" xfId="1" applyNumberFormat="1" applyFont="1" applyBorder="1" applyAlignment="1">
      <alignment horizontal="center"/>
    </xf>
    <xf numFmtId="171" fontId="0" fillId="0" borderId="27" xfId="2" applyNumberFormat="1" applyFont="1" applyBorder="1" applyAlignment="1">
      <alignment horizontal="right"/>
    </xf>
    <xf numFmtId="171" fontId="0" fillId="0" borderId="0" xfId="2" applyNumberFormat="1" applyFont="1" applyBorder="1" applyAlignment="1">
      <alignment horizontal="right"/>
    </xf>
    <xf numFmtId="171" fontId="0" fillId="0" borderId="28" xfId="2" applyNumberFormat="1" applyFont="1" applyBorder="1" applyAlignment="1">
      <alignment horizontal="right"/>
    </xf>
    <xf numFmtId="0" fontId="7" fillId="0" borderId="32" xfId="0" applyFont="1" applyBorder="1" applyAlignment="1">
      <alignment horizontal="right" wrapText="1"/>
    </xf>
    <xf numFmtId="0" fontId="7" fillId="0" borderId="33" xfId="0" applyFont="1" applyBorder="1" applyAlignment="1">
      <alignment horizontal="right" wrapText="1"/>
    </xf>
    <xf numFmtId="44" fontId="7" fillId="0" borderId="34" xfId="2" applyFont="1" applyBorder="1" applyAlignment="1">
      <alignment horizontal="right" wrapText="1"/>
    </xf>
    <xf numFmtId="171" fontId="0" fillId="0" borderId="36" xfId="2" applyNumberFormat="1" applyFont="1" applyBorder="1" applyAlignment="1">
      <alignment horizontal="right"/>
    </xf>
    <xf numFmtId="171" fontId="0" fillId="0" borderId="38" xfId="2" applyNumberFormat="1" applyFont="1" applyBorder="1" applyAlignment="1">
      <alignment horizontal="right"/>
    </xf>
    <xf numFmtId="171" fontId="0" fillId="0" borderId="40" xfId="2" applyNumberFormat="1" applyFont="1" applyBorder="1" applyAlignment="1">
      <alignment horizontal="right"/>
    </xf>
    <xf numFmtId="169" fontId="0" fillId="0" borderId="35" xfId="1" applyNumberFormat="1" applyFont="1" applyBorder="1" applyAlignment="1">
      <alignment horizontal="right"/>
    </xf>
    <xf numFmtId="169" fontId="0" fillId="0" borderId="37" xfId="1" applyNumberFormat="1" applyFont="1" applyBorder="1" applyAlignment="1">
      <alignment horizontal="right"/>
    </xf>
    <xf numFmtId="169" fontId="9" fillId="0" borderId="35" xfId="1" applyNumberFormat="1" applyFont="1" applyBorder="1" applyAlignment="1">
      <alignment horizontal="right"/>
    </xf>
    <xf numFmtId="169" fontId="0" fillId="0" borderId="39" xfId="1" applyNumberFormat="1" applyFont="1" applyBorder="1" applyAlignment="1">
      <alignment horizontal="right"/>
    </xf>
    <xf numFmtId="169" fontId="9" fillId="0" borderId="37" xfId="1" applyNumberFormat="1" applyFont="1" applyBorder="1" applyAlignment="1">
      <alignment horizontal="right"/>
    </xf>
    <xf numFmtId="169" fontId="9" fillId="0" borderId="39" xfId="1" applyNumberFormat="1" applyFont="1" applyBorder="1" applyAlignment="1">
      <alignment horizontal="right"/>
    </xf>
    <xf numFmtId="170" fontId="12" fillId="0" borderId="27" xfId="1" applyNumberFormat="1" applyFont="1" applyBorder="1" applyAlignment="1">
      <alignment horizontal="right"/>
    </xf>
    <xf numFmtId="170" fontId="12" fillId="0" borderId="0" xfId="1" applyNumberFormat="1" applyFont="1" applyBorder="1" applyAlignment="1">
      <alignment horizontal="right"/>
    </xf>
    <xf numFmtId="170" fontId="12" fillId="0" borderId="28" xfId="1" applyNumberFormat="1" applyFont="1" applyBorder="1" applyAlignment="1">
      <alignment horizontal="right"/>
    </xf>
    <xf numFmtId="0" fontId="12" fillId="0" borderId="27" xfId="0" applyFont="1" applyBorder="1" applyAlignment="1"/>
    <xf numFmtId="0" fontId="12" fillId="0" borderId="0" xfId="0" applyFont="1" applyBorder="1" applyAlignment="1"/>
    <xf numFmtId="0" fontId="12" fillId="0" borderId="28" xfId="0" applyFont="1" applyBorder="1" applyAlignment="1"/>
    <xf numFmtId="170" fontId="12" fillId="0" borderId="27" xfId="1" applyNumberFormat="1" applyFont="1" applyBorder="1" applyAlignment="1">
      <alignment horizontal="center"/>
    </xf>
    <xf numFmtId="170" fontId="12" fillId="0" borderId="0" xfId="1" applyNumberFormat="1" applyFont="1" applyBorder="1" applyAlignment="1">
      <alignment horizontal="center"/>
    </xf>
    <xf numFmtId="170" fontId="12" fillId="0" borderId="28" xfId="1" applyNumberFormat="1" applyFont="1" applyBorder="1" applyAlignment="1">
      <alignment horizontal="center"/>
    </xf>
    <xf numFmtId="169" fontId="0" fillId="0" borderId="27" xfId="1" applyNumberFormat="1" applyFont="1" applyBorder="1" applyAlignment="1">
      <alignment horizontal="left"/>
    </xf>
    <xf numFmtId="169" fontId="0" fillId="0" borderId="0" xfId="1" applyNumberFormat="1" applyFont="1" applyBorder="1" applyAlignment="1">
      <alignment horizontal="left"/>
    </xf>
    <xf numFmtId="169" fontId="0" fillId="0" borderId="28" xfId="1" applyNumberFormat="1" applyFont="1" applyBorder="1" applyAlignment="1">
      <alignment horizontal="left"/>
    </xf>
    <xf numFmtId="0" fontId="7" fillId="0" borderId="27" xfId="0" applyFont="1" applyBorder="1" applyAlignment="1"/>
    <xf numFmtId="0" fontId="7" fillId="0" borderId="0" xfId="0" applyFont="1" applyBorder="1" applyAlignment="1"/>
    <xf numFmtId="0" fontId="7" fillId="0" borderId="28" xfId="0" applyFont="1" applyBorder="1" applyAlignment="1"/>
    <xf numFmtId="0" fontId="19" fillId="0" borderId="0" xfId="0" applyFont="1" applyAlignment="1">
      <alignment horizontal="left" wrapText="1"/>
    </xf>
    <xf numFmtId="9" fontId="0" fillId="0" borderId="27" xfId="3" applyFont="1" applyBorder="1" applyAlignment="1">
      <alignment horizontal="right"/>
    </xf>
    <xf numFmtId="9" fontId="0" fillId="0" borderId="0" xfId="3" applyFont="1" applyBorder="1" applyAlignment="1">
      <alignment horizontal="right"/>
    </xf>
    <xf numFmtId="9" fontId="0" fillId="0" borderId="28" xfId="3" applyFont="1" applyBorder="1" applyAlignment="1">
      <alignment horizontal="right"/>
    </xf>
    <xf numFmtId="0" fontId="7" fillId="0" borderId="27" xfId="0" applyFont="1" applyBorder="1" applyAlignment="1">
      <alignment horizontal="left"/>
    </xf>
    <xf numFmtId="0" fontId="7" fillId="0" borderId="0" xfId="0" applyFont="1" applyBorder="1" applyAlignment="1">
      <alignment horizontal="left"/>
    </xf>
    <xf numFmtId="0" fontId="7" fillId="0" borderId="28" xfId="0" applyFont="1" applyBorder="1" applyAlignment="1">
      <alignment horizontal="left"/>
    </xf>
    <xf numFmtId="172" fontId="12" fillId="0" borderId="0" xfId="0" applyNumberFormat="1" applyFont="1" applyBorder="1" applyAlignment="1">
      <alignment horizontal="left"/>
    </xf>
    <xf numFmtId="171" fontId="14" fillId="0" borderId="0" xfId="2" applyNumberFormat="1" applyFont="1" applyBorder="1" applyAlignment="1">
      <alignment horizontal="right"/>
    </xf>
    <xf numFmtId="170" fontId="0" fillId="0" borderId="29" xfId="1" applyNumberFormat="1" applyFont="1" applyBorder="1" applyAlignment="1">
      <alignment horizontal="center"/>
    </xf>
    <xf numFmtId="170" fontId="0" fillId="0" borderId="31" xfId="1" applyNumberFormat="1" applyFont="1" applyBorder="1" applyAlignment="1">
      <alignment horizontal="center"/>
    </xf>
    <xf numFmtId="170" fontId="0" fillId="0" borderId="30" xfId="1" applyNumberFormat="1" applyFont="1" applyBorder="1" applyAlignment="1">
      <alignment horizontal="center"/>
    </xf>
    <xf numFmtId="0" fontId="21" fillId="0" borderId="29" xfId="0" applyFont="1" applyBorder="1" applyAlignment="1">
      <alignment horizontal="center" wrapText="1"/>
    </xf>
    <xf numFmtId="170" fontId="22" fillId="0" borderId="30" xfId="1" applyNumberFormat="1" applyFont="1" applyBorder="1" applyAlignment="1">
      <alignment horizontal="center"/>
    </xf>
    <xf numFmtId="170" fontId="22" fillId="0" borderId="31" xfId="1" applyNumberFormat="1" applyFont="1" applyBorder="1" applyAlignment="1">
      <alignment horizontal="center"/>
    </xf>
    <xf numFmtId="170" fontId="22" fillId="0" borderId="29" xfId="1" applyNumberFormat="1" applyFont="1" applyBorder="1" applyAlignment="1">
      <alignment horizontal="center"/>
    </xf>
    <xf numFmtId="0" fontId="7" fillId="0" borderId="13" xfId="0" applyFont="1" applyBorder="1" applyAlignment="1">
      <alignment horizontal="left" wrapText="1"/>
    </xf>
    <xf numFmtId="0" fontId="7" fillId="0" borderId="13" xfId="0" applyFont="1" applyBorder="1" applyAlignment="1">
      <alignment horizontal="right" wrapText="1"/>
    </xf>
    <xf numFmtId="0" fontId="0" fillId="0" borderId="43" xfId="0" applyFont="1" applyBorder="1" applyAlignment="1">
      <alignment horizontal="right"/>
    </xf>
    <xf numFmtId="0" fontId="0" fillId="0" borderId="42" xfId="0" applyFont="1" applyBorder="1" applyAlignment="1">
      <alignment horizontal="center"/>
    </xf>
    <xf numFmtId="0" fontId="0" fillId="16" borderId="43" xfId="0" applyFont="1" applyFill="1" applyBorder="1" applyAlignment="1">
      <alignment horizontal="right"/>
    </xf>
    <xf numFmtId="0" fontId="0" fillId="16" borderId="42" xfId="0" applyFont="1" applyFill="1" applyBorder="1" applyAlignment="1">
      <alignment horizontal="center"/>
    </xf>
    <xf numFmtId="0" fontId="12" fillId="0" borderId="13" xfId="0" applyFont="1" applyBorder="1" applyAlignment="1">
      <alignment horizontal="left" vertical="center"/>
    </xf>
    <xf numFmtId="171" fontId="12" fillId="0" borderId="13" xfId="0" applyNumberFormat="1" applyFont="1" applyBorder="1" applyAlignment="1">
      <alignment horizontal="right"/>
    </xf>
    <xf numFmtId="170" fontId="14" fillId="16" borderId="0" xfId="2" applyNumberFormat="1" applyFont="1" applyFill="1" applyBorder="1" applyAlignment="1">
      <alignment horizontal="right"/>
    </xf>
    <xf numFmtId="169" fontId="7" fillId="0" borderId="0" xfId="2" applyNumberFormat="1" applyFont="1" applyBorder="1" applyAlignment="1">
      <alignment horizontal="left"/>
    </xf>
    <xf numFmtId="171" fontId="14" fillId="16" borderId="0" xfId="2" applyNumberFormat="1" applyFont="1" applyFill="1" applyBorder="1" applyAlignment="1">
      <alignment horizontal="right"/>
    </xf>
    <xf numFmtId="171" fontId="14" fillId="16" borderId="13" xfId="2" applyNumberFormat="1" applyFont="1" applyFill="1" applyBorder="1" applyAlignment="1">
      <alignment horizontal="right"/>
    </xf>
    <xf numFmtId="0" fontId="0" fillId="16" borderId="15" xfId="0" applyFont="1" applyFill="1" applyBorder="1" applyAlignment="1">
      <alignment horizontal="right"/>
    </xf>
    <xf numFmtId="0" fontId="0" fillId="16" borderId="44" xfId="0" applyFont="1" applyFill="1" applyBorder="1" applyAlignment="1">
      <alignment horizontal="center"/>
    </xf>
    <xf numFmtId="169" fontId="7" fillId="16" borderId="0" xfId="2" applyNumberFormat="1" applyFont="1" applyFill="1" applyBorder="1" applyAlignment="1">
      <alignment horizontal="left"/>
    </xf>
    <xf numFmtId="169" fontId="7" fillId="16" borderId="13" xfId="2" applyNumberFormat="1" applyFont="1" applyFill="1" applyBorder="1" applyAlignment="1">
      <alignment horizontal="left"/>
    </xf>
    <xf numFmtId="0" fontId="12" fillId="0" borderId="0" xfId="0" applyFont="1" applyBorder="1" applyAlignment="1">
      <alignment horizontal="left" vertical="center"/>
    </xf>
    <xf numFmtId="171" fontId="12" fillId="0" borderId="0" xfId="0" applyNumberFormat="1" applyFont="1" applyBorder="1" applyAlignment="1">
      <alignment horizontal="right"/>
    </xf>
    <xf numFmtId="169" fontId="7" fillId="0" borderId="27" xfId="2" applyNumberFormat="1" applyFont="1" applyBorder="1" applyAlignment="1">
      <alignment horizontal="left"/>
    </xf>
    <xf numFmtId="172" fontId="12" fillId="16" borderId="13" xfId="0" applyNumberFormat="1" applyFont="1" applyFill="1" applyBorder="1" applyAlignment="1">
      <alignment horizontal="left"/>
    </xf>
    <xf numFmtId="0" fontId="0" fillId="0" borderId="14" xfId="0" applyFont="1" applyFill="1" applyBorder="1" applyAlignment="1"/>
    <xf numFmtId="172" fontId="12" fillId="0" borderId="14" xfId="0" applyNumberFormat="1" applyFont="1" applyBorder="1" applyAlignment="1">
      <alignment horizontal="left"/>
    </xf>
    <xf numFmtId="171" fontId="14" fillId="0" borderId="14" xfId="2" applyNumberFormat="1" applyFont="1" applyBorder="1" applyAlignment="1">
      <alignment horizontal="right"/>
    </xf>
    <xf numFmtId="169" fontId="7" fillId="0" borderId="14" xfId="2" applyNumberFormat="1" applyFont="1" applyBorder="1" applyAlignment="1">
      <alignment horizontal="left"/>
    </xf>
    <xf numFmtId="0" fontId="0" fillId="0" borderId="41" xfId="0" applyFont="1" applyBorder="1" applyAlignment="1">
      <alignment horizontal="center"/>
    </xf>
    <xf numFmtId="0" fontId="0" fillId="0" borderId="16" xfId="0" applyFont="1" applyBorder="1" applyAlignment="1">
      <alignment horizontal="right"/>
    </xf>
    <xf numFmtId="0" fontId="9" fillId="0" borderId="14" xfId="0" applyFont="1" applyFill="1" applyBorder="1" applyAlignment="1"/>
    <xf numFmtId="169" fontId="0" fillId="0" borderId="0" xfId="0" applyNumberFormat="1" applyFont="1" applyAlignment="1"/>
    <xf numFmtId="9" fontId="0" fillId="0" borderId="0" xfId="3" applyFont="1" applyAlignment="1">
      <alignment horizontal="left"/>
    </xf>
    <xf numFmtId="0" fontId="0" fillId="0" borderId="0" xfId="0" applyFont="1" applyBorder="1" applyAlignment="1">
      <alignment horizontal="center"/>
    </xf>
    <xf numFmtId="0" fontId="0" fillId="0" borderId="0" xfId="0" applyFont="1" applyBorder="1" applyAlignment="1">
      <alignment horizontal="left"/>
    </xf>
    <xf numFmtId="44" fontId="0" fillId="0" borderId="0" xfId="2" applyFont="1" applyBorder="1" applyAlignment="1">
      <alignment horizontal="right"/>
    </xf>
    <xf numFmtId="0" fontId="0" fillId="0" borderId="0" xfId="0" applyFont="1" applyBorder="1" applyAlignment="1">
      <alignment horizontal="right"/>
    </xf>
    <xf numFmtId="169" fontId="7" fillId="0" borderId="0" xfId="0" applyNumberFormat="1" applyFont="1" applyBorder="1" applyAlignment="1">
      <alignment horizontal="right" vertical="top"/>
    </xf>
    <xf numFmtId="9" fontId="7" fillId="0" borderId="0" xfId="3" applyFont="1" applyBorder="1" applyAlignment="1">
      <alignment horizontal="left" vertical="top"/>
    </xf>
    <xf numFmtId="171" fontId="7" fillId="0" borderId="0" xfId="0" applyNumberFormat="1" applyFont="1" applyBorder="1" applyAlignment="1">
      <alignment horizontal="right" vertical="top"/>
    </xf>
    <xf numFmtId="171" fontId="23" fillId="0" borderId="0" xfId="0" applyNumberFormat="1" applyFont="1" applyBorder="1" applyAlignment="1">
      <alignment horizontal="right" vertical="center"/>
    </xf>
    <xf numFmtId="0" fontId="15" fillId="0" borderId="26" xfId="0" applyFont="1" applyBorder="1" applyAlignment="1">
      <alignment horizontal="left" vertical="center"/>
    </xf>
    <xf numFmtId="172" fontId="20" fillId="0" borderId="0" xfId="0" applyNumberFormat="1" applyFont="1" applyFill="1" applyBorder="1" applyAlignment="1">
      <alignment horizontal="left"/>
    </xf>
    <xf numFmtId="169" fontId="7" fillId="0" borderId="0" xfId="2" applyNumberFormat="1" applyFont="1" applyFill="1" applyBorder="1" applyAlignment="1">
      <alignment horizontal="left"/>
    </xf>
    <xf numFmtId="0" fontId="0" fillId="0" borderId="42" xfId="0" applyFont="1" applyFill="1" applyBorder="1" applyAlignment="1">
      <alignment horizontal="center"/>
    </xf>
    <xf numFmtId="0" fontId="0" fillId="0" borderId="43" xfId="0" applyFont="1" applyFill="1" applyBorder="1" applyAlignment="1">
      <alignment horizontal="right"/>
    </xf>
    <xf numFmtId="171" fontId="14" fillId="0" borderId="0" xfId="2" applyNumberFormat="1" applyFont="1" applyFill="1" applyBorder="1" applyAlignment="1">
      <alignment horizontal="right"/>
    </xf>
    <xf numFmtId="0" fontId="14" fillId="0" borderId="45" xfId="0" applyFont="1" applyBorder="1" applyAlignment="1"/>
    <xf numFmtId="172" fontId="20" fillId="0" borderId="27" xfId="0" applyNumberFormat="1" applyFont="1" applyBorder="1" applyAlignment="1">
      <alignment horizontal="left"/>
    </xf>
    <xf numFmtId="171" fontId="14" fillId="0" borderId="27" xfId="2" applyNumberFormat="1" applyFont="1" applyBorder="1" applyAlignment="1">
      <alignment horizontal="right"/>
    </xf>
    <xf numFmtId="0" fontId="14" fillId="0" borderId="42" xfId="0" applyFont="1" applyBorder="1" applyAlignment="1"/>
    <xf numFmtId="172" fontId="20" fillId="0" borderId="0" xfId="0" applyNumberFormat="1" applyFont="1" applyBorder="1" applyAlignment="1">
      <alignment horizontal="left"/>
    </xf>
    <xf numFmtId="0" fontId="14" fillId="16" borderId="42" xfId="0" applyFont="1" applyFill="1" applyBorder="1" applyAlignment="1"/>
    <xf numFmtId="0" fontId="14" fillId="16" borderId="44" xfId="0" applyFont="1" applyFill="1" applyBorder="1" applyAlignment="1"/>
    <xf numFmtId="0" fontId="0" fillId="16" borderId="0" xfId="0" applyFont="1" applyFill="1" applyBorder="1" applyAlignment="1">
      <alignment horizontal="center"/>
    </xf>
    <xf numFmtId="0" fontId="0" fillId="16" borderId="13" xfId="0" applyFont="1" applyFill="1" applyBorder="1" applyAlignment="1">
      <alignment horizontal="center"/>
    </xf>
    <xf numFmtId="172" fontId="12" fillId="17" borderId="27" xfId="0" applyNumberFormat="1" applyFont="1" applyFill="1" applyBorder="1" applyAlignment="1">
      <alignment horizontal="left"/>
    </xf>
    <xf numFmtId="171" fontId="14" fillId="17" borderId="27" xfId="2" applyNumberFormat="1" applyFont="1" applyFill="1" applyBorder="1" applyAlignment="1">
      <alignment horizontal="right"/>
    </xf>
    <xf numFmtId="169" fontId="7" fillId="17" borderId="27" xfId="2" applyNumberFormat="1" applyFont="1" applyFill="1" applyBorder="1" applyAlignment="1">
      <alignment horizontal="left"/>
    </xf>
    <xf numFmtId="0" fontId="0" fillId="17" borderId="46" xfId="0" applyFont="1" applyFill="1" applyBorder="1" applyAlignment="1">
      <alignment horizontal="right"/>
    </xf>
    <xf numFmtId="0" fontId="9" fillId="0" borderId="0" xfId="0" applyFont="1" applyBorder="1" applyAlignment="1">
      <alignment vertical="top"/>
    </xf>
    <xf numFmtId="0" fontId="9" fillId="0" borderId="0" xfId="0" applyFont="1" applyBorder="1" applyAlignment="1">
      <alignment horizontal="left" vertical="top"/>
    </xf>
    <xf numFmtId="171" fontId="9" fillId="0" borderId="0" xfId="2" applyNumberFormat="1" applyFont="1" applyBorder="1" applyAlignment="1">
      <alignment horizontal="right" vertical="top"/>
    </xf>
    <xf numFmtId="169" fontId="7" fillId="0" borderId="0" xfId="2" applyNumberFormat="1" applyFont="1" applyBorder="1" applyAlignment="1">
      <alignment horizontal="right" wrapText="1"/>
    </xf>
    <xf numFmtId="0" fontId="0" fillId="16" borderId="0" xfId="0" applyFont="1" applyFill="1" applyBorder="1" applyAlignment="1">
      <alignment horizontal="right"/>
    </xf>
    <xf numFmtId="0" fontId="14" fillId="0" borderId="42" xfId="0" applyFont="1" applyFill="1" applyBorder="1" applyAlignment="1"/>
    <xf numFmtId="0" fontId="0" fillId="16" borderId="13" xfId="0" applyFont="1" applyFill="1" applyBorder="1" applyAlignment="1">
      <alignment horizontal="right"/>
    </xf>
    <xf numFmtId="172" fontId="12" fillId="16" borderId="0" xfId="0" applyNumberFormat="1" applyFont="1" applyFill="1" applyBorder="1" applyAlignment="1">
      <alignment horizontal="left"/>
    </xf>
    <xf numFmtId="0" fontId="0" fillId="17" borderId="27" xfId="0" applyFont="1" applyFill="1" applyBorder="1" applyAlignment="1">
      <alignment horizontal="center"/>
    </xf>
    <xf numFmtId="0" fontId="7" fillId="0" borderId="0" xfId="0" applyFont="1" applyBorder="1" applyAlignment="1">
      <alignment horizontal="right" wrapText="1"/>
    </xf>
    <xf numFmtId="0" fontId="7" fillId="0" borderId="0" xfId="0" applyFont="1" applyBorder="1" applyAlignment="1">
      <alignment horizontal="left" wrapText="1"/>
    </xf>
    <xf numFmtId="172" fontId="12" fillId="16" borderId="47" xfId="0" applyNumberFormat="1" applyFont="1" applyFill="1" applyBorder="1" applyAlignment="1">
      <alignment horizontal="left"/>
    </xf>
    <xf numFmtId="172" fontId="20" fillId="16" borderId="48" xfId="0" applyNumberFormat="1" applyFont="1" applyFill="1" applyBorder="1" applyAlignment="1">
      <alignment horizontal="left"/>
    </xf>
    <xf numFmtId="172" fontId="20" fillId="16" borderId="49" xfId="0" applyNumberFormat="1" applyFont="1" applyFill="1" applyBorder="1" applyAlignment="1">
      <alignment horizontal="left"/>
    </xf>
    <xf numFmtId="172" fontId="20" fillId="16" borderId="50" xfId="0" applyNumberFormat="1" applyFont="1" applyFill="1" applyBorder="1" applyAlignment="1">
      <alignment horizontal="left"/>
    </xf>
    <xf numFmtId="0" fontId="14" fillId="17" borderId="45" xfId="0" applyFont="1" applyFill="1" applyBorder="1" applyAlignment="1"/>
    <xf numFmtId="0" fontId="17" fillId="0" borderId="26" xfId="0" applyFont="1" applyFill="1" applyBorder="1" applyAlignment="1">
      <alignment horizontal="left" wrapText="1"/>
    </xf>
    <xf numFmtId="0" fontId="9" fillId="0" borderId="25" xfId="0" applyFont="1" applyBorder="1" applyAlignment="1">
      <alignment horizontal="left" wrapText="1"/>
    </xf>
    <xf numFmtId="0" fontId="9" fillId="0" borderId="0" xfId="0" applyFont="1" applyBorder="1" applyAlignment="1">
      <alignment horizontal="left" wrapText="1"/>
    </xf>
    <xf numFmtId="15" fontId="9" fillId="0" borderId="0" xfId="0" applyNumberFormat="1" applyFont="1" applyBorder="1" applyAlignment="1">
      <alignment horizontal="left" wrapText="1"/>
    </xf>
    <xf numFmtId="169" fontId="9" fillId="0" borderId="25" xfId="0" applyNumberFormat="1" applyFont="1" applyBorder="1" applyAlignment="1">
      <alignment horizontal="right" wrapText="1"/>
    </xf>
    <xf numFmtId="169" fontId="9" fillId="0" borderId="0" xfId="0" applyNumberFormat="1" applyFont="1" applyBorder="1" applyAlignment="1">
      <alignment horizontal="right" wrapText="1"/>
    </xf>
    <xf numFmtId="0" fontId="4" fillId="0" borderId="26" xfId="0" applyFont="1" applyFill="1" applyBorder="1" applyAlignment="1">
      <alignment horizontal="left" wrapText="1"/>
    </xf>
    <xf numFmtId="0" fontId="11" fillId="0" borderId="0" xfId="0" applyFont="1" applyBorder="1" applyAlignment="1">
      <alignment horizontal="center"/>
    </xf>
    <xf numFmtId="0" fontId="11" fillId="0" borderId="13" xfId="0" applyFont="1" applyBorder="1" applyAlignment="1">
      <alignment horizontal="center"/>
    </xf>
    <xf numFmtId="169" fontId="0" fillId="0" borderId="27" xfId="0" applyNumberFormat="1" applyFont="1" applyBorder="1" applyAlignment="1"/>
    <xf numFmtId="1" fontId="0" fillId="0" borderId="43" xfId="0" applyNumberFormat="1" applyFont="1" applyBorder="1" applyAlignment="1">
      <alignment horizontal="right"/>
    </xf>
    <xf numFmtId="170" fontId="11" fillId="0" borderId="26" xfId="0" applyNumberFormat="1" applyFont="1" applyBorder="1" applyAlignment="1"/>
    <xf numFmtId="172" fontId="9" fillId="0" borderId="26" xfId="0" applyNumberFormat="1" applyFont="1" applyBorder="1" applyAlignment="1"/>
    <xf numFmtId="170" fontId="0" fillId="0" borderId="0" xfId="0" applyNumberFormat="1" applyFont="1" applyAlignment="1">
      <alignment horizontal="right"/>
    </xf>
    <xf numFmtId="172" fontId="0" fillId="0" borderId="0" xfId="0" applyNumberFormat="1" applyFont="1" applyAlignment="1">
      <alignment horizontal="center"/>
    </xf>
    <xf numFmtId="1" fontId="0" fillId="0" borderId="0" xfId="0" applyNumberFormat="1" applyFont="1" applyAlignment="1">
      <alignment horizontal="center"/>
    </xf>
    <xf numFmtId="170" fontId="0" fillId="0" borderId="0" xfId="0" applyNumberFormat="1" applyFont="1" applyAlignment="1">
      <alignment horizontal="center"/>
    </xf>
  </cellXfs>
  <cellStyles count="4">
    <cellStyle name="Milliers" xfId="1" builtinId="3"/>
    <cellStyle name="Monétaire" xfId="2" builtinId="4"/>
    <cellStyle name="Normal" xfId="0" builtinId="0"/>
    <cellStyle name="Pourcentage" xfId="3" builtinId="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3BA7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FRENCH</a:t>
            </a:r>
            <a:r>
              <a:rPr lang="en-US" baseline="0"/>
              <a:t> MANUFACTURE IN 2020</a:t>
            </a:r>
            <a:endParaRPr lang="en-US"/>
          </a:p>
          <a:p>
            <a:pPr>
              <a:defRPr/>
            </a:pPr>
            <a:r>
              <a:rPr lang="en-US"/>
              <a:t>Total FRA+EU+OEU</a:t>
            </a:r>
            <a:r>
              <a:rPr lang="en-US" baseline="0"/>
              <a:t> :</a:t>
            </a:r>
            <a:r>
              <a:rPr lang="en-US"/>
              <a:t> 8120 </a:t>
            </a:r>
          </a:p>
        </c:rich>
      </c:tx>
      <c:layout>
        <c:manualLayout>
          <c:xMode val="edge"/>
          <c:yMode val="edge"/>
          <c:x val="0.27446746548494849"/>
          <c:y val="1.449431004030502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lotArea>
      <c:layout>
        <c:manualLayout>
          <c:layoutTarget val="inner"/>
          <c:xMode val="edge"/>
          <c:yMode val="edge"/>
          <c:x val="0.2057158487637637"/>
          <c:y val="0.21701869501317109"/>
          <c:w val="0.56161129862403936"/>
          <c:h val="0.70217168726443691"/>
        </c:manualLayout>
      </c:layout>
      <c:pieChart>
        <c:varyColors val="1"/>
        <c:ser>
          <c:idx val="0"/>
          <c:order val="0"/>
          <c:tx>
            <c:strRef>
              <c:f>Feuil3!$Y$89</c:f>
              <c:strCache>
                <c:ptCount val="1"/>
                <c:pt idx="0">
                  <c:v> Unite WORLD </c:v>
                </c:pt>
              </c:strCache>
            </c:strRef>
          </c:tx>
          <c:spPr>
            <a:solidFill>
              <a:schemeClr val="lt1"/>
            </a:solidFill>
            <a:ln w="19050">
              <a:solidFill>
                <a:srgbClr val="3BA7B3"/>
              </a:solidFill>
            </a:ln>
            <a:effectLst/>
          </c:spPr>
          <c:dPt>
            <c:idx val="0"/>
            <c:bubble3D val="0"/>
            <c:spPr>
              <a:solidFill>
                <a:schemeClr val="lt1"/>
              </a:solidFill>
              <a:ln w="19050">
                <a:solidFill>
                  <a:srgbClr val="3BA7B3"/>
                </a:solidFill>
              </a:ln>
              <a:effectLst/>
            </c:spPr>
            <c:extLst>
              <c:ext xmlns:c16="http://schemas.microsoft.com/office/drawing/2014/chart" uri="{C3380CC4-5D6E-409C-BE32-E72D297353CC}">
                <c16:uniqueId val="{00000004-EEE0-438F-AF43-44F3E89403D0}"/>
              </c:ext>
            </c:extLst>
          </c:dPt>
          <c:dPt>
            <c:idx val="1"/>
            <c:bubble3D val="0"/>
            <c:spPr>
              <a:solidFill>
                <a:schemeClr val="lt1"/>
              </a:solidFill>
              <a:ln w="19050">
                <a:solidFill>
                  <a:srgbClr val="3BA7B3"/>
                </a:solidFill>
              </a:ln>
              <a:effectLst/>
            </c:spPr>
            <c:extLst>
              <c:ext xmlns:c16="http://schemas.microsoft.com/office/drawing/2014/chart" uri="{C3380CC4-5D6E-409C-BE32-E72D297353CC}">
                <c16:uniqueId val="{00000005-EEE0-438F-AF43-44F3E89403D0}"/>
              </c:ext>
            </c:extLst>
          </c:dPt>
          <c:dPt>
            <c:idx val="2"/>
            <c:bubble3D val="0"/>
            <c:spPr>
              <a:solidFill>
                <a:schemeClr val="lt1"/>
              </a:solidFill>
              <a:ln w="19050">
                <a:solidFill>
                  <a:srgbClr val="3BA7B3"/>
                </a:solidFill>
              </a:ln>
              <a:effectLst/>
            </c:spPr>
            <c:extLst>
              <c:ext xmlns:c16="http://schemas.microsoft.com/office/drawing/2014/chart" uri="{C3380CC4-5D6E-409C-BE32-E72D297353CC}">
                <c16:uniqueId val="{00000006-EEE0-438F-AF43-44F3E89403D0}"/>
              </c:ext>
            </c:extLst>
          </c:dPt>
          <c:dPt>
            <c:idx val="3"/>
            <c:bubble3D val="0"/>
            <c:spPr>
              <a:solidFill>
                <a:schemeClr val="lt1"/>
              </a:solidFill>
              <a:ln w="19050">
                <a:solidFill>
                  <a:srgbClr val="3BA7B3"/>
                </a:solidFill>
              </a:ln>
              <a:effectLst/>
            </c:spPr>
            <c:extLst>
              <c:ext xmlns:c16="http://schemas.microsoft.com/office/drawing/2014/chart" uri="{C3380CC4-5D6E-409C-BE32-E72D297353CC}">
                <c16:uniqueId val="{00000008-EEE0-438F-AF43-44F3E89403D0}"/>
              </c:ext>
            </c:extLst>
          </c:dPt>
          <c:dPt>
            <c:idx val="4"/>
            <c:bubble3D val="0"/>
            <c:spPr>
              <a:solidFill>
                <a:schemeClr val="lt1"/>
              </a:solidFill>
              <a:ln w="19050">
                <a:solidFill>
                  <a:srgbClr val="3BA7B3"/>
                </a:solidFill>
              </a:ln>
              <a:effectLst/>
            </c:spPr>
            <c:extLst>
              <c:ext xmlns:c16="http://schemas.microsoft.com/office/drawing/2014/chart" uri="{C3380CC4-5D6E-409C-BE32-E72D297353CC}">
                <c16:uniqueId val="{00000007-EEE0-438F-AF43-44F3E89403D0}"/>
              </c:ext>
            </c:extLst>
          </c:dPt>
          <c:dPt>
            <c:idx val="5"/>
            <c:bubble3D val="0"/>
            <c:spPr>
              <a:solidFill>
                <a:schemeClr val="lt1"/>
              </a:solidFill>
              <a:ln w="19050">
                <a:solidFill>
                  <a:srgbClr val="3BA7B3"/>
                </a:solidFill>
              </a:ln>
              <a:effectLst/>
            </c:spPr>
            <c:extLst>
              <c:ext xmlns:c16="http://schemas.microsoft.com/office/drawing/2014/chart" uri="{C3380CC4-5D6E-409C-BE32-E72D297353CC}">
                <c16:uniqueId val="{00000009-EEE0-438F-AF43-44F3E89403D0}"/>
              </c:ext>
            </c:extLst>
          </c:dPt>
          <c:dPt>
            <c:idx val="6"/>
            <c:bubble3D val="0"/>
            <c:spPr>
              <a:solidFill>
                <a:schemeClr val="lt1"/>
              </a:solidFill>
              <a:ln w="19050">
                <a:solidFill>
                  <a:srgbClr val="3BA7B3"/>
                </a:solidFill>
              </a:ln>
              <a:effectLst/>
            </c:spPr>
            <c:extLst>
              <c:ext xmlns:c16="http://schemas.microsoft.com/office/drawing/2014/chart" uri="{C3380CC4-5D6E-409C-BE32-E72D297353CC}">
                <c16:uniqueId val="{00000002-EEE0-438F-AF43-44F3E89403D0}"/>
              </c:ext>
            </c:extLst>
          </c:dPt>
          <c:dPt>
            <c:idx val="7"/>
            <c:bubble3D val="0"/>
            <c:spPr>
              <a:solidFill>
                <a:schemeClr val="lt1"/>
              </a:solidFill>
              <a:ln w="19050">
                <a:solidFill>
                  <a:srgbClr val="3BA7B3"/>
                </a:solidFill>
              </a:ln>
              <a:effectLst/>
            </c:spPr>
            <c:extLst>
              <c:ext xmlns:c16="http://schemas.microsoft.com/office/drawing/2014/chart" uri="{C3380CC4-5D6E-409C-BE32-E72D297353CC}">
                <c16:uniqueId val="{00000003-EEE0-438F-AF43-44F3E89403D0}"/>
              </c:ext>
            </c:extLst>
          </c:dPt>
          <c:dLbls>
            <c:dLbl>
              <c:idx val="0"/>
              <c:layout>
                <c:manualLayout>
                  <c:x val="7.188572094868774E-2"/>
                  <c:y val="-9.566451434063798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EEE0-438F-AF43-44F3E89403D0}"/>
                </c:ext>
              </c:extLst>
            </c:dLbl>
            <c:dLbl>
              <c:idx val="1"/>
              <c:layout>
                <c:manualLayout>
                  <c:x val="4.6725718616647031E-2"/>
                  <c:y val="1.674129000961164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EE0-438F-AF43-44F3E89403D0}"/>
                </c:ext>
              </c:extLst>
            </c:dLbl>
            <c:dLbl>
              <c:idx val="2"/>
              <c:layout>
                <c:manualLayout>
                  <c:x val="5.0320004664081423E-2"/>
                  <c:y val="9.566451434063798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EEE0-438F-AF43-44F3E89403D0}"/>
                </c:ext>
              </c:extLst>
            </c:dLbl>
            <c:dLbl>
              <c:idx val="3"/>
              <c:layout>
                <c:manualLayout>
                  <c:x val="1.6174287213454611E-2"/>
                  <c:y val="1.91329028681275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EEE0-438F-AF43-44F3E89403D0}"/>
                </c:ext>
              </c:extLst>
            </c:dLbl>
            <c:dLbl>
              <c:idx val="4"/>
              <c:layout>
                <c:manualLayout>
                  <c:x val="8.9857151185859675E-3"/>
                  <c:y val="3.58741928777392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EE0-438F-AF43-44F3E89403D0}"/>
                </c:ext>
              </c:extLst>
            </c:dLbl>
            <c:dLbl>
              <c:idx val="5"/>
              <c:layout>
                <c:manualLayout>
                  <c:x val="-3.9537146521778262E-2"/>
                  <c:y val="3.10909671607071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EE0-438F-AF43-44F3E89403D0}"/>
                </c:ext>
              </c:extLst>
            </c:dLbl>
            <c:dLbl>
              <c:idx val="6"/>
              <c:layout>
                <c:manualLayout>
                  <c:x val="-0.14736572794480987"/>
                  <c:y val="1.1958064292579748E-2"/>
                </c:manualLayout>
              </c:layout>
              <c:numFmt formatCode="General" sourceLinked="0"/>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3BA7B3"/>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151038"/>
                        <a:gd name="adj6" fmla="val -30861"/>
                      </a:avLst>
                    </a:prstGeom>
                    <a:noFill/>
                    <a:ln>
                      <a:noFill/>
                    </a:ln>
                  </c15:spPr>
                </c:ext>
                <c:ext xmlns:c16="http://schemas.microsoft.com/office/drawing/2014/chart" uri="{C3380CC4-5D6E-409C-BE32-E72D297353CC}">
                  <c16:uniqueId val="{00000002-EEE0-438F-AF43-44F3E89403D0}"/>
                </c:ext>
              </c:extLst>
            </c:dLbl>
            <c:dLbl>
              <c:idx val="7"/>
              <c:layout>
                <c:manualLayout>
                  <c:x val="3.5942860474343875E-3"/>
                  <c:y val="-9.5664514340637764E-3"/>
                </c:manualLayout>
              </c:layout>
              <c:numFmt formatCode="General" sourceLinked="0"/>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3BA7B3"/>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borderCallout2">
                      <a:avLst>
                        <a:gd name="adj1" fmla="val 104107"/>
                        <a:gd name="adj2" fmla="val 57085"/>
                        <a:gd name="adj3" fmla="val 127386"/>
                        <a:gd name="adj4" fmla="val 59144"/>
                        <a:gd name="adj5" fmla="val 139920"/>
                        <a:gd name="adj6" fmla="val 58803"/>
                      </a:avLst>
                    </a:prstGeom>
                    <a:noFill/>
                    <a:ln>
                      <a:noFill/>
                    </a:ln>
                  </c15:spPr>
                </c:ext>
                <c:ext xmlns:c16="http://schemas.microsoft.com/office/drawing/2014/chart" uri="{C3380CC4-5D6E-409C-BE32-E72D297353CC}">
                  <c16:uniqueId val="{00000003-EEE0-438F-AF43-44F3E89403D0}"/>
                </c:ext>
              </c:extLst>
            </c:dLbl>
            <c:numFmt formatCode="General"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3BA7B3"/>
                    </a:solidFill>
                    <a:latin typeface="+mn-lt"/>
                    <a:ea typeface="+mn-ea"/>
                    <a:cs typeface="+mn-cs"/>
                  </a:defRPr>
                </a:pPr>
                <a:endParaRPr lang="fr-FR"/>
              </a:p>
            </c:txPr>
            <c:dLblPos val="outEnd"/>
            <c:showLegendKey val="0"/>
            <c:showVal val="1"/>
            <c:showCatName val="1"/>
            <c:showSerName val="0"/>
            <c:showPercent val="0"/>
            <c:showBubbleSize val="0"/>
            <c:separator>
</c:separator>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Feuil3!$A$90:$A$97</c:f>
              <c:strCache>
                <c:ptCount val="8"/>
                <c:pt idx="0">
                  <c:v>Voiliers habitables monocoques 12m&lt;L&lt;15m</c:v>
                </c:pt>
                <c:pt idx="1">
                  <c:v>Voiliers habitables monocoques L&gt;15m</c:v>
                </c:pt>
                <c:pt idx="2">
                  <c:v>Voiliers habitables multicoques 12m&lt;L&lt;15m</c:v>
                </c:pt>
                <c:pt idx="3">
                  <c:v>Voiliers habitables multicoques L&gt;15m</c:v>
                </c:pt>
                <c:pt idx="4">
                  <c:v>Bateaux a moteur non habitables L&gt;6m</c:v>
                </c:pt>
                <c:pt idx="5">
                  <c:v>Pneumatiques et semi-rigides L&gt;2,5m</c:v>
                </c:pt>
                <c:pt idx="6">
                  <c:v>Bateaux a moteurs habitables 12m&lt;L&lt;15m</c:v>
                </c:pt>
                <c:pt idx="7">
                  <c:v>Bateaux a moteurs habitables L&gt;15m</c:v>
                </c:pt>
              </c:strCache>
            </c:strRef>
          </c:cat>
          <c:val>
            <c:numRef>
              <c:f>Feuil3!$Y$90:$Y$97</c:f>
              <c:numCache>
                <c:formatCode>General</c:formatCode>
                <c:ptCount val="8"/>
                <c:pt idx="0">
                  <c:v>689</c:v>
                </c:pt>
                <c:pt idx="1">
                  <c:v>311</c:v>
                </c:pt>
                <c:pt idx="2">
                  <c:v>587</c:v>
                </c:pt>
                <c:pt idx="3">
                  <c:v>126</c:v>
                </c:pt>
                <c:pt idx="4">
                  <c:v>536</c:v>
                </c:pt>
                <c:pt idx="5">
                  <c:v>5453</c:v>
                </c:pt>
                <c:pt idx="6">
                  <c:v>246</c:v>
                </c:pt>
                <c:pt idx="7">
                  <c:v>172</c:v>
                </c:pt>
              </c:numCache>
            </c:numRef>
          </c:val>
          <c:extLst>
            <c:ext xmlns:c16="http://schemas.microsoft.com/office/drawing/2014/chart" uri="{C3380CC4-5D6E-409C-BE32-E72D297353CC}">
              <c16:uniqueId val="{00000000-EEE0-438F-AF43-44F3E89403D0}"/>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A7B3"/>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fr-FR"/>
              <a:t>AVERAGE</a:t>
            </a:r>
            <a:r>
              <a:rPr lang="fr-FR" baseline="0"/>
              <a:t> COSTs PER MODEL IN STRUCTURAL ENGINEERING</a:t>
            </a:r>
          </a:p>
          <a:p>
            <a:pPr>
              <a:defRPr/>
            </a:pPr>
            <a:r>
              <a:rPr lang="fr-FR" baseline="0"/>
              <a:t>WARNING  ! COSTS ARE EXTREMELY REGION DEPENDANTS</a:t>
            </a:r>
          </a:p>
          <a:p>
            <a:pPr>
              <a:defRPr/>
            </a:pPr>
            <a:endParaRPr lang="fr-F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lotArea>
      <c:layout>
        <c:manualLayout>
          <c:layoutTarget val="inner"/>
          <c:xMode val="edge"/>
          <c:yMode val="edge"/>
          <c:x val="3.1264552340549361E-2"/>
          <c:y val="0.16436930571698372"/>
          <c:w val="0.80495839659218238"/>
          <c:h val="0.78474208947314517"/>
        </c:manualLayout>
      </c:layout>
      <c:barChart>
        <c:barDir val="bar"/>
        <c:grouping val="clustered"/>
        <c:varyColors val="0"/>
        <c:ser>
          <c:idx val="0"/>
          <c:order val="0"/>
          <c:tx>
            <c:strRef>
              <c:f>Feuil3!$Z$89</c:f>
              <c:strCache>
                <c:ptCount val="1"/>
              </c:strCache>
            </c:strRef>
          </c:tx>
          <c:spPr>
            <a:solidFill>
              <a:schemeClr val="lt1"/>
            </a:solidFill>
            <a:ln w="19050">
              <a:solidFill>
                <a:srgbClr val="3BA7B3"/>
              </a:solidFill>
            </a:ln>
            <a:effectLst/>
          </c:spPr>
          <c:invertIfNegative val="0"/>
          <c:dLbls>
            <c:dLbl>
              <c:idx val="4"/>
              <c:layout>
                <c:manualLayout>
                  <c:x val="0.16600554920387051"/>
                  <c:y val="-2.1936381384891198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90-45B2-AB2A-CEE578F2D9CC}"/>
                </c:ext>
              </c:extLst>
            </c:dLbl>
            <c:dLbl>
              <c:idx val="5"/>
              <c:layout>
                <c:manualLayout>
                  <c:x val="1.1079112007871664E-2"/>
                  <c:y val="2.4990202037526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90-45B2-AB2A-CEE578F2D9CC}"/>
                </c:ext>
              </c:extLst>
            </c:dLbl>
            <c:dLbl>
              <c:idx val="6"/>
              <c:layout>
                <c:manualLayout>
                  <c:x val="9.4370545308422038E-3"/>
                  <c:y val="2.508347484026520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90-45B2-AB2A-CEE578F2D9CC}"/>
                </c:ext>
              </c:extLst>
            </c:dLbl>
            <c:numFmt formatCode="#,##0\ &quot;€&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BA7B3"/>
                    </a:solidFill>
                    <a:latin typeface="+mn-lt"/>
                    <a:ea typeface="+mn-ea"/>
                    <a:cs typeface="+mn-cs"/>
                  </a:defRPr>
                </a:pPr>
                <a:endParaRPr lang="fr-FR"/>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Feuil3!$A$90:$A$97</c:f>
              <c:strCache>
                <c:ptCount val="8"/>
                <c:pt idx="0">
                  <c:v>Voiliers habitables monocoques 12m&lt;L&lt;15m</c:v>
                </c:pt>
                <c:pt idx="1">
                  <c:v>Voiliers habitables monocoques L&gt;15m</c:v>
                </c:pt>
                <c:pt idx="2">
                  <c:v>Voiliers habitables multicoques 12m&lt;L&lt;15m</c:v>
                </c:pt>
                <c:pt idx="3">
                  <c:v>Voiliers habitables multicoques L&gt;15m</c:v>
                </c:pt>
                <c:pt idx="4">
                  <c:v>Bateaux a moteur non habitables L&gt;6m</c:v>
                </c:pt>
                <c:pt idx="5">
                  <c:v>Pneumatiques et semi-rigides L&gt;2,5m</c:v>
                </c:pt>
                <c:pt idx="6">
                  <c:v>Bateaux a moteurs habitables 12m&lt;L&lt;15m</c:v>
                </c:pt>
                <c:pt idx="7">
                  <c:v>Bateaux a moteurs habitables L&gt;15m</c:v>
                </c:pt>
              </c:strCache>
            </c:strRef>
          </c:cat>
          <c:val>
            <c:numRef>
              <c:f>Feuil3!$Z$90:$Z$97</c:f>
              <c:numCache>
                <c:formatCode>_-* #\ ##0.00\ [$€-40C]_-;\-* #\ ##0.00\ [$€-40C]_-;_-* "-"??\ [$€-40C]_-;_-@_-</c:formatCode>
                <c:ptCount val="8"/>
                <c:pt idx="0">
                  <c:v>6364.6769230769232</c:v>
                </c:pt>
                <c:pt idx="1">
                  <c:v>15899.12872454448</c:v>
                </c:pt>
                <c:pt idx="2">
                  <c:v>13043.172118114708</c:v>
                </c:pt>
                <c:pt idx="3">
                  <c:v>36492.975661375662</c:v>
                </c:pt>
                <c:pt idx="4">
                  <c:v>869.1105721393036</c:v>
                </c:pt>
                <c:pt idx="5">
                  <c:v>142.49666238767651</c:v>
                </c:pt>
                <c:pt idx="6">
                  <c:v>12652.855013550135</c:v>
                </c:pt>
                <c:pt idx="7">
                  <c:v>28930.838953488372</c:v>
                </c:pt>
              </c:numCache>
            </c:numRef>
          </c:val>
          <c:extLst>
            <c:ext xmlns:c16="http://schemas.microsoft.com/office/drawing/2014/chart" uri="{C3380CC4-5D6E-409C-BE32-E72D297353CC}">
              <c16:uniqueId val="{00000000-1390-45B2-AB2A-CEE578F2D9CC}"/>
            </c:ext>
          </c:extLst>
        </c:ser>
        <c:dLbls>
          <c:showLegendKey val="0"/>
          <c:showVal val="0"/>
          <c:showCatName val="0"/>
          <c:showSerName val="0"/>
          <c:showPercent val="0"/>
          <c:showBubbleSize val="0"/>
        </c:dLbls>
        <c:gapWidth val="150"/>
        <c:axId val="182453295"/>
        <c:axId val="182454543"/>
      </c:barChart>
      <c:valAx>
        <c:axId val="182454543"/>
        <c:scaling>
          <c:orientation val="minMax"/>
        </c:scaling>
        <c:delete val="0"/>
        <c:axPos val="b"/>
        <c:majorGridlines>
          <c:spPr>
            <a:ln w="9525" cap="flat" cmpd="sng" algn="ctr">
              <a:solidFill>
                <a:schemeClr val="lt1">
                  <a:alpha val="25000"/>
                </a:schemeClr>
              </a:solidFill>
              <a:round/>
            </a:ln>
            <a:effectLst/>
          </c:spPr>
        </c:majorGridlines>
        <c:numFmt formatCode="_-* #\ ##0.00\ [$€-40C]_-;\-* #\ ##0.00\ [$€-40C]_-;_-* &quot;-&quot;??\ [$€-40C]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82453295"/>
        <c:crossBetween val="between"/>
      </c:valAx>
      <c:catAx>
        <c:axId val="182453295"/>
        <c:scaling>
          <c:orientation val="minMax"/>
        </c:scaling>
        <c:delete val="1"/>
        <c:axPos val="l"/>
        <c:numFmt formatCode="General" sourceLinked="1"/>
        <c:majorTickMark val="out"/>
        <c:minorTickMark val="none"/>
        <c:tickLblPos val="nextTo"/>
        <c:crossAx val="182454543"/>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A7B3"/>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104775</xdr:rowOff>
    </xdr:from>
    <xdr:ext cx="6724650" cy="2838450"/>
    <xdr:pic>
      <xdr:nvPicPr>
        <xdr:cNvPr id="2" name="image3.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219075</xdr:colOff>
      <xdr:row>0</xdr:row>
      <xdr:rowOff>95250</xdr:rowOff>
    </xdr:from>
    <xdr:ext cx="10420350" cy="3343275"/>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866775</xdr:colOff>
      <xdr:row>19</xdr:row>
      <xdr:rowOff>57150</xdr:rowOff>
    </xdr:from>
    <xdr:ext cx="6724650" cy="4295775"/>
    <xdr:pic>
      <xdr:nvPicPr>
        <xdr:cNvPr id="4" name="image2.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673570</xdr:colOff>
      <xdr:row>99</xdr:row>
      <xdr:rowOff>24848</xdr:rowOff>
    </xdr:from>
    <xdr:to>
      <xdr:col>10</xdr:col>
      <xdr:colOff>584168</xdr:colOff>
      <xdr:row>128</xdr:row>
      <xdr:rowOff>152497</xdr:rowOff>
    </xdr:to>
    <xdr:graphicFrame macro="">
      <xdr:nvGraphicFramePr>
        <xdr:cNvPr id="3" name="Graphique 2">
          <a:extLst>
            <a:ext uri="{FF2B5EF4-FFF2-40B4-BE49-F238E27FC236}">
              <a16:creationId xmlns:a16="http://schemas.microsoft.com/office/drawing/2014/main" id="{18A9CA3F-BF12-43B6-8F11-C51EA6ACF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596477</xdr:colOff>
      <xdr:row>99</xdr:row>
      <xdr:rowOff>1297</xdr:rowOff>
    </xdr:from>
    <xdr:to>
      <xdr:col>16</xdr:col>
      <xdr:colOff>587519</xdr:colOff>
      <xdr:row>129</xdr:row>
      <xdr:rowOff>75766</xdr:rowOff>
    </xdr:to>
    <xdr:graphicFrame macro="">
      <xdr:nvGraphicFramePr>
        <xdr:cNvPr id="4" name="Graphique 3">
          <a:extLst>
            <a:ext uri="{FF2B5EF4-FFF2-40B4-BE49-F238E27FC236}">
              <a16:creationId xmlns:a16="http://schemas.microsoft.com/office/drawing/2014/main" id="{8827CFB1-9B83-462F-ADFD-729AFF1A5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77"/>
  <sheetViews>
    <sheetView topLeftCell="G1" workbookViewId="0">
      <selection activeCell="K1" sqref="K1:P1048576"/>
    </sheetView>
  </sheetViews>
  <sheetFormatPr baseColWidth="10" defaultColWidth="14.42578125" defaultRowHeight="15" customHeight="1"/>
  <cols>
    <col min="1" max="1" width="26.42578125" customWidth="1"/>
    <col min="2" max="2" width="45.85546875" customWidth="1"/>
    <col min="3" max="3" width="12.85546875" customWidth="1"/>
    <col min="4" max="4" width="10.7109375" customWidth="1"/>
    <col min="5" max="5" width="7.5703125" customWidth="1"/>
    <col min="6" max="6" width="10.7109375" customWidth="1"/>
    <col min="7" max="11" width="28.28515625" customWidth="1"/>
    <col min="12" max="16" width="13.85546875" customWidth="1"/>
    <col min="17" max="19" width="10.7109375" customWidth="1"/>
    <col min="20" max="20" width="50.140625" customWidth="1"/>
    <col min="21" max="21" width="25.5703125" customWidth="1"/>
    <col min="22" max="22" width="9.42578125" customWidth="1"/>
    <col min="23" max="23" width="10.7109375" customWidth="1"/>
    <col min="24" max="24" width="22" customWidth="1"/>
    <col min="25" max="26" width="10.7109375" customWidth="1"/>
    <col min="27" max="27" width="34.7109375" customWidth="1"/>
    <col min="28" max="38" width="10.7109375" customWidth="1"/>
  </cols>
  <sheetData>
    <row r="1" spans="1:38">
      <c r="A1" s="1" t="s">
        <v>0</v>
      </c>
      <c r="B1" s="2" t="s">
        <v>1</v>
      </c>
      <c r="C1" s="1" t="s">
        <v>2</v>
      </c>
      <c r="D1" s="2" t="s">
        <v>3</v>
      </c>
      <c r="E1" s="2" t="s">
        <v>4</v>
      </c>
      <c r="F1" s="2" t="s">
        <v>5</v>
      </c>
      <c r="G1" s="3" t="s">
        <v>6</v>
      </c>
      <c r="H1" s="4" t="s">
        <v>7</v>
      </c>
      <c r="I1" s="4" t="s">
        <v>8</v>
      </c>
      <c r="J1" s="4" t="s">
        <v>9</v>
      </c>
      <c r="K1" s="5" t="s">
        <v>10</v>
      </c>
      <c r="L1" s="5" t="s">
        <v>11</v>
      </c>
      <c r="M1" s="5" t="s">
        <v>12</v>
      </c>
      <c r="N1" s="5" t="s">
        <v>13</v>
      </c>
      <c r="O1" s="5" t="s">
        <v>14</v>
      </c>
      <c r="P1" s="5" t="s">
        <v>15</v>
      </c>
      <c r="Q1" s="6" t="s">
        <v>16</v>
      </c>
      <c r="R1" s="6" t="s">
        <v>17</v>
      </c>
      <c r="S1" s="6" t="s">
        <v>18</v>
      </c>
      <c r="T1" s="7" t="s">
        <v>19</v>
      </c>
      <c r="U1" s="8" t="s">
        <v>20</v>
      </c>
      <c r="V1" s="9">
        <f>75/60</f>
        <v>1.25</v>
      </c>
      <c r="W1" s="10" t="s">
        <v>21</v>
      </c>
      <c r="X1" s="11" t="s">
        <v>22</v>
      </c>
      <c r="Y1" s="12">
        <v>52</v>
      </c>
      <c r="Z1" s="13" t="s">
        <v>23</v>
      </c>
      <c r="AA1" s="11" t="s">
        <v>24</v>
      </c>
      <c r="AB1" s="12">
        <v>1.25</v>
      </c>
      <c r="AC1" s="13" t="s">
        <v>21</v>
      </c>
      <c r="AD1" s="14"/>
      <c r="AE1" s="14"/>
      <c r="AF1" s="14"/>
      <c r="AG1" s="14"/>
      <c r="AH1" s="14"/>
      <c r="AI1" s="14"/>
      <c r="AJ1" s="14"/>
      <c r="AK1" s="14"/>
      <c r="AL1" s="14"/>
    </row>
    <row r="2" spans="1:38">
      <c r="A2" s="15" t="s">
        <v>25</v>
      </c>
      <c r="B2" s="16" t="s">
        <v>26</v>
      </c>
      <c r="C2" s="17">
        <f>1*7*60</f>
        <v>420</v>
      </c>
      <c r="D2" s="18">
        <v>42746</v>
      </c>
      <c r="F2" s="18">
        <v>42778</v>
      </c>
      <c r="G2" s="19"/>
      <c r="H2" s="20"/>
      <c r="I2" s="20"/>
      <c r="J2" s="20"/>
      <c r="K2" s="21"/>
      <c r="L2" s="21"/>
      <c r="M2" s="21"/>
      <c r="N2" s="21"/>
      <c r="O2" s="21"/>
      <c r="P2" s="21"/>
      <c r="Q2" s="22"/>
      <c r="R2" s="22"/>
      <c r="S2" s="22"/>
      <c r="T2" s="23" t="s">
        <v>27</v>
      </c>
      <c r="U2" s="24"/>
      <c r="V2" s="25"/>
      <c r="W2" s="26"/>
      <c r="X2" s="24" t="s">
        <v>28</v>
      </c>
      <c r="Y2" s="27">
        <v>0.10121527777777778</v>
      </c>
      <c r="Z2" s="26"/>
      <c r="AA2" s="24" t="s">
        <v>29</v>
      </c>
      <c r="AB2" s="28">
        <v>60</v>
      </c>
      <c r="AC2" s="26">
        <f>AB2*AB1</f>
        <v>75</v>
      </c>
    </row>
    <row r="3" spans="1:38">
      <c r="A3" s="15" t="s">
        <v>25</v>
      </c>
      <c r="B3" s="29" t="s">
        <v>30</v>
      </c>
      <c r="C3" s="17">
        <v>0.5</v>
      </c>
      <c r="D3" s="18">
        <v>42777</v>
      </c>
      <c r="F3" s="18">
        <v>42799</v>
      </c>
      <c r="G3" s="19"/>
      <c r="H3" s="20"/>
      <c r="I3" s="20"/>
      <c r="J3" s="20"/>
      <c r="K3" s="21"/>
      <c r="L3" s="21"/>
      <c r="M3" s="21"/>
      <c r="N3" s="21"/>
      <c r="O3" s="21"/>
      <c r="P3" s="21"/>
      <c r="Q3" s="22"/>
      <c r="R3" s="22"/>
      <c r="S3" s="22"/>
      <c r="T3" s="30"/>
      <c r="U3" s="24" t="s">
        <v>31</v>
      </c>
      <c r="V3" s="25"/>
      <c r="W3" s="26"/>
      <c r="X3" s="31"/>
      <c r="Y3" s="32">
        <v>2.525462962962963E-2</v>
      </c>
      <c r="Z3" s="33"/>
      <c r="AA3" s="34" t="s">
        <v>32</v>
      </c>
      <c r="AB3" s="35">
        <v>10</v>
      </c>
      <c r="AC3" s="36">
        <f>AB3*AB1</f>
        <v>12.5</v>
      </c>
    </row>
    <row r="4" spans="1:38">
      <c r="A4" s="15" t="s">
        <v>25</v>
      </c>
      <c r="B4" s="16" t="s">
        <v>37</v>
      </c>
      <c r="C4" s="17">
        <v>0.5</v>
      </c>
      <c r="D4" s="37" t="s">
        <v>38</v>
      </c>
      <c r="F4" s="18">
        <v>42962</v>
      </c>
      <c r="G4" s="19"/>
      <c r="H4" s="20"/>
      <c r="I4" s="20"/>
      <c r="J4" s="20"/>
      <c r="K4" s="21"/>
      <c r="L4" s="21"/>
      <c r="M4" s="21"/>
      <c r="N4" s="21"/>
      <c r="O4" s="21"/>
      <c r="P4" s="21"/>
      <c r="Q4" s="22"/>
      <c r="R4" s="22"/>
      <c r="S4" s="22"/>
      <c r="T4" s="30"/>
      <c r="U4" s="31" t="s">
        <v>39</v>
      </c>
      <c r="V4" s="15" t="s">
        <v>40</v>
      </c>
      <c r="W4" s="33">
        <f>7*60*V1</f>
        <v>525</v>
      </c>
      <c r="X4" s="31" t="s">
        <v>41</v>
      </c>
      <c r="Y4" s="40">
        <f>Y2-Y3</f>
        <v>7.5960648148148152E-2</v>
      </c>
      <c r="Z4" s="33"/>
      <c r="AA4" s="15" t="s">
        <v>44</v>
      </c>
      <c r="AB4" s="15">
        <v>60</v>
      </c>
      <c r="AC4">
        <f>W5</f>
        <v>75</v>
      </c>
    </row>
    <row r="5" spans="1:38">
      <c r="A5" s="15" t="s">
        <v>25</v>
      </c>
      <c r="B5" s="16" t="s">
        <v>45</v>
      </c>
      <c r="C5" s="17">
        <v>1</v>
      </c>
      <c r="D5" s="18">
        <v>42976</v>
      </c>
      <c r="F5" s="18">
        <v>42803</v>
      </c>
      <c r="G5" s="19"/>
      <c r="H5" s="20"/>
      <c r="I5" s="20"/>
      <c r="J5" s="20"/>
      <c r="K5" s="21"/>
      <c r="L5" s="21"/>
      <c r="M5" s="21"/>
      <c r="N5" s="21"/>
      <c r="O5" s="21"/>
      <c r="P5" s="21"/>
      <c r="Q5" s="22"/>
      <c r="R5" s="22"/>
      <c r="S5" s="22"/>
      <c r="T5" s="30"/>
      <c r="U5" s="31" t="s">
        <v>46</v>
      </c>
      <c r="V5" s="15" t="s">
        <v>47</v>
      </c>
      <c r="W5" s="33">
        <f>60*V1</f>
        <v>75</v>
      </c>
      <c r="X5" s="31" t="s">
        <v>48</v>
      </c>
      <c r="Y5" s="42">
        <f>MINUTE(Y4)/60+HOUR(Y4)</f>
        <v>1.8166666666666667</v>
      </c>
      <c r="Z5" s="43">
        <f>Y1*Y5</f>
        <v>94.466666666666669</v>
      </c>
    </row>
    <row r="6" spans="1:38">
      <c r="A6" s="15" t="s">
        <v>25</v>
      </c>
      <c r="B6" s="16" t="s">
        <v>49</v>
      </c>
      <c r="C6" s="17">
        <v>0.5</v>
      </c>
      <c r="D6" s="37" t="s">
        <v>50</v>
      </c>
      <c r="F6" s="37" t="s">
        <v>51</v>
      </c>
      <c r="G6" s="44"/>
      <c r="H6" s="45"/>
      <c r="I6" s="45"/>
      <c r="J6" s="45"/>
      <c r="K6" s="46" t="s">
        <v>52</v>
      </c>
      <c r="L6" s="46" t="s">
        <v>53</v>
      </c>
      <c r="M6" s="21"/>
      <c r="N6" s="21"/>
      <c r="O6" s="21"/>
      <c r="P6" s="21"/>
      <c r="Q6" s="22"/>
      <c r="R6" s="22"/>
      <c r="S6" s="22"/>
      <c r="T6" s="30"/>
      <c r="U6" s="34" t="s">
        <v>54</v>
      </c>
      <c r="V6" s="35" t="s">
        <v>55</v>
      </c>
      <c r="W6" s="36">
        <f>5*V1</f>
        <v>6.25</v>
      </c>
      <c r="X6" s="34" t="s">
        <v>56</v>
      </c>
      <c r="Y6" s="48">
        <f>3*Y5</f>
        <v>5.45</v>
      </c>
      <c r="Z6" s="36">
        <f>3*Z5</f>
        <v>283.39999999999998</v>
      </c>
    </row>
    <row r="7" spans="1:38">
      <c r="A7" s="15" t="s">
        <v>58</v>
      </c>
      <c r="B7" s="29"/>
      <c r="C7" s="17">
        <f>SUM(C2:C6)</f>
        <v>422.5</v>
      </c>
      <c r="D7" s="50"/>
      <c r="F7" s="50"/>
      <c r="G7" s="44"/>
      <c r="H7" s="45"/>
      <c r="I7" s="45"/>
      <c r="J7" s="45"/>
      <c r="K7" s="46" t="s">
        <v>60</v>
      </c>
      <c r="L7" s="21"/>
      <c r="M7" s="21"/>
      <c r="N7" s="21"/>
      <c r="O7" s="21"/>
      <c r="P7" s="21"/>
      <c r="Q7" s="22"/>
      <c r="R7" s="22"/>
      <c r="S7" s="22"/>
      <c r="T7" s="30"/>
      <c r="X7" s="31" t="s">
        <v>61</v>
      </c>
      <c r="Y7" s="32">
        <v>0.50373842592592588</v>
      </c>
      <c r="Z7" s="51">
        <f>Y7/60</f>
        <v>8.3956404320987641E-3</v>
      </c>
    </row>
    <row r="8" spans="1:38">
      <c r="A8" s="15"/>
      <c r="B8" s="29"/>
      <c r="C8" s="17">
        <f>C7*7*60</f>
        <v>177450</v>
      </c>
      <c r="D8" s="50"/>
      <c r="F8" s="50"/>
      <c r="G8" s="19"/>
      <c r="H8" s="20"/>
      <c r="I8" s="20"/>
      <c r="J8" s="20"/>
      <c r="K8" s="21"/>
      <c r="L8" s="21"/>
      <c r="M8" s="21"/>
      <c r="N8" s="21"/>
      <c r="O8" s="21"/>
      <c r="P8" s="21"/>
      <c r="Q8" s="22"/>
      <c r="R8" s="22"/>
      <c r="S8" s="22"/>
      <c r="T8" s="30"/>
      <c r="X8" s="15">
        <v>1</v>
      </c>
      <c r="Y8" s="52">
        <f>MINUTE(Y7)/60+HOUR(Y7)</f>
        <v>12.083333333333334</v>
      </c>
      <c r="Z8" s="53">
        <f>Y8*Y1</f>
        <v>628.33333333333337</v>
      </c>
    </row>
    <row r="9" spans="1:38">
      <c r="A9" s="15"/>
      <c r="B9" s="29"/>
      <c r="C9" s="17">
        <v>1.25</v>
      </c>
      <c r="D9" s="50"/>
      <c r="F9" s="50"/>
      <c r="G9" s="19"/>
      <c r="H9" s="20"/>
      <c r="I9" s="20"/>
      <c r="J9" s="20"/>
      <c r="K9" s="21"/>
      <c r="L9" s="21"/>
      <c r="M9" s="21"/>
      <c r="N9" s="21"/>
      <c r="O9" s="21"/>
      <c r="P9" s="21"/>
      <c r="Q9" s="22"/>
      <c r="R9" s="22"/>
      <c r="S9" s="22"/>
      <c r="T9" s="30"/>
    </row>
    <row r="10" spans="1:38">
      <c r="A10" s="15"/>
      <c r="B10" s="29"/>
      <c r="C10" s="17">
        <f>C8*C9</f>
        <v>221812.5</v>
      </c>
      <c r="D10" s="50"/>
      <c r="F10" s="50"/>
      <c r="G10" s="19"/>
      <c r="H10" s="20"/>
      <c r="I10" s="20"/>
      <c r="J10" s="20"/>
      <c r="K10" s="21"/>
      <c r="L10" s="21"/>
      <c r="M10" s="21"/>
      <c r="N10" s="21"/>
      <c r="O10" s="21"/>
      <c r="P10" s="21"/>
      <c r="Q10" s="22"/>
      <c r="R10" s="22"/>
      <c r="S10" s="22"/>
      <c r="T10" s="30"/>
      <c r="U10" s="8" t="s">
        <v>65</v>
      </c>
      <c r="V10" s="9">
        <f>75/60</f>
        <v>1.25</v>
      </c>
      <c r="W10" s="10" t="s">
        <v>21</v>
      </c>
      <c r="X10" s="8" t="s">
        <v>66</v>
      </c>
      <c r="Y10" s="54">
        <v>52</v>
      </c>
      <c r="Z10" s="10" t="s">
        <v>23</v>
      </c>
      <c r="AA10" s="8" t="s">
        <v>67</v>
      </c>
      <c r="AB10" s="12">
        <v>1.25</v>
      </c>
      <c r="AC10" s="13" t="s">
        <v>21</v>
      </c>
    </row>
    <row r="11" spans="1:38">
      <c r="A11" s="15" t="s">
        <v>69</v>
      </c>
      <c r="B11" s="16" t="s">
        <v>70</v>
      </c>
      <c r="C11" s="55"/>
      <c r="D11" s="37" t="s">
        <v>71</v>
      </c>
      <c r="F11" s="37" t="s">
        <v>71</v>
      </c>
      <c r="G11" s="19"/>
      <c r="H11" s="20"/>
      <c r="I11" s="20"/>
      <c r="J11" s="20"/>
      <c r="K11" s="21"/>
      <c r="L11" s="21"/>
      <c r="M11" s="21"/>
      <c r="N11" s="21"/>
      <c r="O11" s="21"/>
      <c r="P11" s="21"/>
      <c r="Q11" s="22"/>
      <c r="R11" s="22"/>
      <c r="S11" s="22"/>
      <c r="T11" s="30"/>
      <c r="U11" s="24"/>
      <c r="V11" s="25"/>
      <c r="W11" s="26"/>
      <c r="X11" s="24"/>
      <c r="Y11" s="25"/>
      <c r="Z11" s="26"/>
      <c r="AA11" s="24"/>
      <c r="AB11" s="25"/>
      <c r="AC11" s="26"/>
    </row>
    <row r="12" spans="1:38">
      <c r="A12" s="15"/>
      <c r="B12" s="29"/>
      <c r="C12" s="55"/>
      <c r="D12" s="50"/>
      <c r="F12" s="50"/>
      <c r="G12" s="19"/>
      <c r="H12" s="20"/>
      <c r="I12" s="20"/>
      <c r="J12" s="20"/>
      <c r="K12" s="21"/>
      <c r="L12" s="21"/>
      <c r="M12" s="21"/>
      <c r="N12" s="21"/>
      <c r="O12" s="21"/>
      <c r="P12" s="21"/>
      <c r="Q12" s="22"/>
      <c r="R12" s="22"/>
      <c r="S12" s="22"/>
      <c r="T12" s="30"/>
      <c r="U12" s="24" t="s">
        <v>73</v>
      </c>
      <c r="V12" s="28">
        <v>60</v>
      </c>
      <c r="W12" s="26"/>
      <c r="X12" s="24" t="s">
        <v>73</v>
      </c>
      <c r="Y12" s="28">
        <v>0.1</v>
      </c>
      <c r="Z12" s="26"/>
      <c r="AA12" s="24" t="s">
        <v>73</v>
      </c>
      <c r="AB12" s="28">
        <v>60</v>
      </c>
      <c r="AC12" s="26"/>
    </row>
    <row r="13" spans="1:38">
      <c r="A13" s="15" t="s">
        <v>74</v>
      </c>
      <c r="B13" s="29" t="s">
        <v>75</v>
      </c>
      <c r="C13" s="55"/>
      <c r="D13" s="50">
        <v>43008</v>
      </c>
      <c r="F13" s="50">
        <v>43008</v>
      </c>
      <c r="G13" s="19"/>
      <c r="H13" s="20"/>
      <c r="I13" s="20"/>
      <c r="J13" s="20"/>
      <c r="K13" s="21"/>
      <c r="L13" s="21"/>
      <c r="M13" s="21"/>
      <c r="N13" s="21"/>
      <c r="O13" s="21"/>
      <c r="P13" s="21"/>
      <c r="Q13" s="22"/>
      <c r="R13" s="22"/>
      <c r="S13" s="22"/>
      <c r="T13" s="30"/>
      <c r="U13" s="24" t="s">
        <v>76</v>
      </c>
      <c r="V13" s="28">
        <v>3</v>
      </c>
      <c r="W13" s="26"/>
      <c r="X13" s="24" t="s">
        <v>76</v>
      </c>
      <c r="Y13" s="28">
        <v>12</v>
      </c>
      <c r="Z13" s="26"/>
      <c r="AA13" s="24" t="s">
        <v>76</v>
      </c>
      <c r="AB13" s="28">
        <v>1</v>
      </c>
      <c r="AC13" s="26"/>
    </row>
    <row r="14" spans="1:38">
      <c r="A14" s="15" t="s">
        <v>74</v>
      </c>
      <c r="B14" s="29" t="s">
        <v>77</v>
      </c>
      <c r="C14" s="55"/>
      <c r="D14" s="50">
        <v>43008</v>
      </c>
      <c r="F14" s="50">
        <v>43008</v>
      </c>
      <c r="G14" s="19"/>
      <c r="H14" s="20"/>
      <c r="I14" s="20"/>
      <c r="J14" s="20"/>
      <c r="K14" s="21"/>
      <c r="L14" s="21"/>
      <c r="M14" s="21"/>
      <c r="N14" s="21"/>
      <c r="O14" s="21"/>
      <c r="P14" s="21"/>
      <c r="Q14" s="22"/>
      <c r="R14" s="22"/>
      <c r="S14" s="22"/>
      <c r="T14" s="30"/>
      <c r="U14" s="31"/>
      <c r="V14" s="15"/>
      <c r="W14" s="33"/>
      <c r="X14" s="31"/>
      <c r="Y14" s="15"/>
      <c r="Z14" s="33"/>
      <c r="AA14" s="31"/>
      <c r="AB14" s="15"/>
      <c r="AC14" s="33"/>
    </row>
    <row r="15" spans="1:38">
      <c r="A15" s="15" t="s">
        <v>74</v>
      </c>
      <c r="B15" s="29" t="s">
        <v>79</v>
      </c>
      <c r="C15" s="55"/>
      <c r="D15" s="50">
        <v>42983</v>
      </c>
      <c r="F15" s="50">
        <v>42983</v>
      </c>
      <c r="G15" s="19"/>
      <c r="H15" s="20"/>
      <c r="I15" s="20"/>
      <c r="J15" s="20"/>
      <c r="K15" s="21"/>
      <c r="L15" s="21"/>
      <c r="M15" s="21"/>
      <c r="N15" s="21"/>
      <c r="O15" s="21"/>
      <c r="P15" s="21"/>
      <c r="Q15" s="22"/>
      <c r="R15" s="22"/>
      <c r="S15" s="22"/>
      <c r="T15" s="30"/>
      <c r="U15" s="56" t="s">
        <v>80</v>
      </c>
      <c r="V15" s="12">
        <f>V13*V12*V10</f>
        <v>225</v>
      </c>
      <c r="W15" s="62"/>
      <c r="X15" s="56" t="s">
        <v>80</v>
      </c>
      <c r="Y15" s="12">
        <f>Y13*Y12*Y10</f>
        <v>62.400000000000006</v>
      </c>
      <c r="Z15" s="62"/>
      <c r="AA15" s="56" t="s">
        <v>80</v>
      </c>
      <c r="AB15" s="12">
        <f>AB13*AB12*AB10</f>
        <v>75</v>
      </c>
      <c r="AC15" s="62"/>
    </row>
    <row r="16" spans="1:38">
      <c r="A16" s="15" t="s">
        <v>74</v>
      </c>
      <c r="B16" s="29" t="s">
        <v>94</v>
      </c>
      <c r="C16" s="55"/>
      <c r="D16" s="50">
        <v>42990</v>
      </c>
      <c r="F16" s="50">
        <v>42990</v>
      </c>
      <c r="G16" s="19"/>
      <c r="H16" s="20"/>
      <c r="I16" s="20"/>
      <c r="J16" s="20"/>
      <c r="K16" s="21"/>
      <c r="L16" s="21"/>
      <c r="M16" s="21"/>
      <c r="N16" s="21"/>
      <c r="O16" s="21"/>
      <c r="P16" s="21"/>
      <c r="Q16" s="22" t="s">
        <v>54</v>
      </c>
      <c r="R16" s="22" t="s">
        <v>56</v>
      </c>
      <c r="S16" s="22" t="s">
        <v>95</v>
      </c>
      <c r="T16" s="30" t="s">
        <v>96</v>
      </c>
      <c r="AA16">
        <f>V15+Y15+AB15</f>
        <v>362.4</v>
      </c>
    </row>
    <row r="17" spans="1:22">
      <c r="A17" s="15" t="s">
        <v>74</v>
      </c>
      <c r="B17" s="29" t="s">
        <v>100</v>
      </c>
      <c r="C17" s="55"/>
      <c r="D17" s="50">
        <v>42993</v>
      </c>
      <c r="F17" s="50">
        <v>42993</v>
      </c>
      <c r="G17" s="19"/>
      <c r="H17" s="20"/>
      <c r="I17" s="20"/>
      <c r="J17" s="20"/>
      <c r="K17" s="21"/>
      <c r="L17" s="21"/>
      <c r="M17" s="21"/>
      <c r="N17" s="21"/>
      <c r="O17" s="21"/>
      <c r="P17" s="21"/>
      <c r="Q17" s="22" t="s">
        <v>54</v>
      </c>
      <c r="R17" s="22" t="s">
        <v>48</v>
      </c>
      <c r="S17" s="22" t="s">
        <v>101</v>
      </c>
      <c r="T17" s="23" t="s">
        <v>102</v>
      </c>
    </row>
    <row r="18" spans="1:22">
      <c r="A18" s="15" t="s">
        <v>74</v>
      </c>
      <c r="B18" s="29" t="s">
        <v>103</v>
      </c>
      <c r="C18" s="55"/>
      <c r="D18" s="50">
        <v>43042</v>
      </c>
      <c r="F18" s="50">
        <v>43042</v>
      </c>
      <c r="G18" s="19"/>
      <c r="H18" s="20"/>
      <c r="I18" s="20"/>
      <c r="J18" s="20"/>
      <c r="K18" s="21"/>
      <c r="L18" s="21"/>
      <c r="M18" s="21"/>
      <c r="N18" s="21"/>
      <c r="O18" s="21"/>
      <c r="P18" s="21"/>
      <c r="Q18" s="22" t="s">
        <v>54</v>
      </c>
      <c r="R18" s="22" t="s">
        <v>56</v>
      </c>
      <c r="S18" s="22" t="s">
        <v>95</v>
      </c>
      <c r="T18" s="30" t="s">
        <v>96</v>
      </c>
    </row>
    <row r="19" spans="1:22">
      <c r="A19" s="15"/>
      <c r="B19" s="29"/>
      <c r="C19" s="55"/>
      <c r="D19" s="50"/>
      <c r="F19" s="50"/>
      <c r="G19" s="19"/>
      <c r="H19" s="20"/>
      <c r="I19" s="20"/>
      <c r="J19" s="20"/>
      <c r="K19" s="21"/>
      <c r="L19" s="21"/>
      <c r="M19" s="21"/>
      <c r="N19" s="21"/>
      <c r="O19" s="21"/>
      <c r="P19" s="21"/>
      <c r="Q19" s="22" t="s">
        <v>54</v>
      </c>
      <c r="R19" s="22" t="s">
        <v>56</v>
      </c>
      <c r="S19" s="22" t="s">
        <v>95</v>
      </c>
      <c r="T19" s="30" t="s">
        <v>96</v>
      </c>
    </row>
    <row r="20" spans="1:22">
      <c r="A20" s="15"/>
      <c r="B20" s="29"/>
      <c r="C20" s="55"/>
      <c r="D20" s="50"/>
      <c r="F20" s="50"/>
      <c r="G20" s="19"/>
      <c r="H20" s="20"/>
      <c r="I20" s="20"/>
      <c r="J20" s="20"/>
      <c r="K20" s="21"/>
      <c r="L20" s="21"/>
      <c r="M20" s="21"/>
      <c r="N20" s="21"/>
      <c r="O20" s="21"/>
      <c r="P20" s="21"/>
      <c r="Q20" s="22" t="s">
        <v>54</v>
      </c>
      <c r="R20" s="22" t="s">
        <v>56</v>
      </c>
      <c r="S20" s="22" t="s">
        <v>95</v>
      </c>
      <c r="T20" s="30" t="s">
        <v>96</v>
      </c>
    </row>
    <row r="21" spans="1:22">
      <c r="A21" s="15" t="s">
        <v>74</v>
      </c>
      <c r="B21" s="29" t="s">
        <v>104</v>
      </c>
      <c r="C21" s="55"/>
      <c r="D21" s="50">
        <v>42994</v>
      </c>
      <c r="F21" s="50">
        <v>42994</v>
      </c>
      <c r="G21" s="19"/>
      <c r="H21" s="20"/>
      <c r="I21" s="20"/>
      <c r="J21" s="20"/>
      <c r="K21" s="21"/>
      <c r="L21" s="21"/>
      <c r="M21" s="21"/>
      <c r="N21" s="21"/>
      <c r="O21" s="21"/>
      <c r="P21" s="21"/>
      <c r="Q21" s="22" t="s">
        <v>54</v>
      </c>
      <c r="R21" s="22" t="s">
        <v>56</v>
      </c>
      <c r="S21" s="22" t="s">
        <v>95</v>
      </c>
      <c r="T21" s="30" t="s">
        <v>96</v>
      </c>
    </row>
    <row r="22" spans="1:22">
      <c r="B22" s="29"/>
      <c r="C22" s="29"/>
      <c r="G22" s="19"/>
      <c r="H22" s="20"/>
      <c r="I22" s="20"/>
      <c r="J22" s="20"/>
      <c r="K22" s="21"/>
      <c r="L22" s="21"/>
      <c r="M22" s="21"/>
      <c r="N22" s="21"/>
      <c r="O22" s="21"/>
      <c r="P22" s="21"/>
      <c r="Q22" s="22"/>
      <c r="R22" s="22"/>
      <c r="S22" s="22"/>
      <c r="T22" s="30"/>
    </row>
    <row r="23" spans="1:22">
      <c r="A23" s="15"/>
      <c r="B23" s="16" t="s">
        <v>105</v>
      </c>
      <c r="C23" s="16"/>
      <c r="D23" s="15" t="s">
        <v>106</v>
      </c>
      <c r="F23" s="53">
        <f>Q26+R26+S26</f>
        <v>2238.6166666666668</v>
      </c>
      <c r="G23" s="19"/>
      <c r="H23" s="20"/>
      <c r="I23" s="20"/>
      <c r="J23" s="20"/>
      <c r="K23" s="21"/>
      <c r="L23" s="21"/>
      <c r="M23" s="21"/>
      <c r="N23" s="21"/>
      <c r="O23" s="21"/>
      <c r="P23" s="21"/>
      <c r="Q23" s="22"/>
      <c r="R23" s="22"/>
      <c r="S23" s="22"/>
      <c r="T23" s="30"/>
    </row>
    <row r="24" spans="1:22">
      <c r="B24" s="29"/>
      <c r="C24" s="29"/>
      <c r="G24" s="19"/>
      <c r="H24" s="20"/>
      <c r="I24" s="20"/>
      <c r="J24" s="20"/>
      <c r="K24" s="21"/>
      <c r="L24" s="21"/>
      <c r="M24" s="21"/>
      <c r="N24" s="21"/>
      <c r="O24" s="21"/>
      <c r="P24" s="21"/>
      <c r="Q24" s="22" t="s">
        <v>54</v>
      </c>
      <c r="R24" s="22" t="s">
        <v>56</v>
      </c>
      <c r="S24" s="22" t="s">
        <v>101</v>
      </c>
      <c r="T24" s="23" t="s">
        <v>102</v>
      </c>
    </row>
    <row r="25" spans="1:22">
      <c r="A25" s="15" t="s">
        <v>74</v>
      </c>
      <c r="B25" s="16" t="s">
        <v>107</v>
      </c>
      <c r="C25" s="16"/>
      <c r="D25" s="15" t="s">
        <v>108</v>
      </c>
      <c r="F25" s="15" t="s">
        <v>109</v>
      </c>
      <c r="G25" s="19"/>
      <c r="H25" s="20"/>
      <c r="I25" s="20"/>
      <c r="J25" s="20"/>
      <c r="K25" s="21"/>
      <c r="L25" s="21"/>
      <c r="M25" s="21"/>
      <c r="N25" s="21"/>
      <c r="O25" s="21"/>
      <c r="P25" s="21"/>
      <c r="Q25" s="22"/>
      <c r="R25" s="22"/>
      <c r="S25" s="22"/>
      <c r="T25" s="30"/>
      <c r="V25" s="68"/>
    </row>
    <row r="26" spans="1:22">
      <c r="A26" s="15" t="s">
        <v>74</v>
      </c>
      <c r="B26" s="16" t="s">
        <v>107</v>
      </c>
      <c r="C26" s="16"/>
      <c r="D26" s="15" t="s">
        <v>110</v>
      </c>
      <c r="F26" s="15" t="s">
        <v>111</v>
      </c>
      <c r="G26" s="19"/>
      <c r="H26" s="20"/>
      <c r="I26" s="20"/>
      <c r="J26" s="20"/>
      <c r="K26" s="21"/>
      <c r="L26" s="21"/>
      <c r="M26" s="21"/>
      <c r="N26" s="21"/>
      <c r="O26" s="21"/>
      <c r="P26" s="21"/>
      <c r="Q26" s="22">
        <f>7*W6</f>
        <v>43.75</v>
      </c>
      <c r="R26" s="69">
        <f>6*Z6+1*Z5</f>
        <v>1794.8666666666666</v>
      </c>
      <c r="S26" s="22">
        <f>5*AC2+2*AC3</f>
        <v>400</v>
      </c>
      <c r="T26" s="30"/>
    </row>
    <row r="27" spans="1:22">
      <c r="B27" s="29"/>
      <c r="C27" s="29"/>
      <c r="G27" s="19"/>
      <c r="H27" s="20"/>
      <c r="I27" s="20"/>
      <c r="J27" s="20"/>
      <c r="K27" s="21"/>
      <c r="L27" s="21"/>
      <c r="M27" s="21"/>
      <c r="N27" s="21"/>
      <c r="O27" s="21"/>
      <c r="P27" s="21"/>
      <c r="Q27" s="22"/>
      <c r="R27" s="22"/>
      <c r="S27" s="22"/>
      <c r="T27" s="30"/>
    </row>
    <row r="28" spans="1:22">
      <c r="A28" s="15" t="s">
        <v>74</v>
      </c>
      <c r="B28" s="16" t="s">
        <v>107</v>
      </c>
      <c r="C28" s="16"/>
      <c r="D28" s="15" t="s">
        <v>106</v>
      </c>
      <c r="F28">
        <f>SUM(Q31:S31)</f>
        <v>1556.6666666666667</v>
      </c>
      <c r="G28" s="44"/>
      <c r="H28" s="45"/>
      <c r="I28" s="45"/>
      <c r="J28" s="45"/>
      <c r="K28" s="46"/>
      <c r="L28" s="46"/>
      <c r="M28" s="46"/>
      <c r="N28" s="46"/>
      <c r="O28" s="46"/>
      <c r="P28" s="46"/>
      <c r="Q28" s="70" t="s">
        <v>46</v>
      </c>
      <c r="R28" s="70">
        <v>1</v>
      </c>
      <c r="S28" s="70" t="s">
        <v>95</v>
      </c>
      <c r="T28" s="23" t="s">
        <v>112</v>
      </c>
    </row>
    <row r="29" spans="1:22">
      <c r="B29" s="29"/>
      <c r="C29" s="29"/>
      <c r="G29" s="44"/>
      <c r="H29" s="45"/>
      <c r="I29" s="45"/>
      <c r="J29" s="45"/>
      <c r="K29" s="46"/>
      <c r="L29" s="46"/>
      <c r="M29" s="46"/>
      <c r="N29" s="46"/>
      <c r="O29" s="46"/>
      <c r="P29" s="46"/>
      <c r="Q29" s="70" t="s">
        <v>46</v>
      </c>
      <c r="R29" s="70">
        <v>1</v>
      </c>
      <c r="S29" s="70" t="s">
        <v>95</v>
      </c>
      <c r="T29" s="23" t="s">
        <v>112</v>
      </c>
    </row>
    <row r="30" spans="1:22">
      <c r="A30" s="15" t="s">
        <v>74</v>
      </c>
      <c r="B30" s="16" t="s">
        <v>113</v>
      </c>
      <c r="C30" s="71"/>
      <c r="D30" s="72">
        <v>43020</v>
      </c>
      <c r="E30" s="15"/>
      <c r="G30" s="19"/>
      <c r="H30" s="20"/>
      <c r="I30" s="20"/>
      <c r="J30" s="20"/>
      <c r="K30" s="21"/>
      <c r="L30" s="21"/>
      <c r="M30" s="21"/>
      <c r="N30" s="21"/>
      <c r="O30" s="21"/>
      <c r="P30" s="21"/>
      <c r="Q30" s="22"/>
      <c r="R30" s="22"/>
      <c r="S30" s="22"/>
      <c r="T30" s="30"/>
    </row>
    <row r="31" spans="1:22">
      <c r="B31" s="29"/>
      <c r="C31" s="29"/>
      <c r="G31" s="19"/>
      <c r="H31" s="20"/>
      <c r="I31" s="20"/>
      <c r="J31" s="20"/>
      <c r="K31" s="21"/>
      <c r="L31" s="21"/>
      <c r="M31" s="21"/>
      <c r="N31" s="21"/>
      <c r="O31" s="21"/>
      <c r="P31" s="21"/>
      <c r="Q31" s="22">
        <f>2*W5</f>
        <v>150</v>
      </c>
      <c r="R31" s="22">
        <f>2*Z8</f>
        <v>1256.6666666666667</v>
      </c>
      <c r="S31" s="22">
        <f>2*75</f>
        <v>150</v>
      </c>
      <c r="T31" s="30"/>
    </row>
    <row r="32" spans="1:22">
      <c r="A32" s="15" t="s">
        <v>114</v>
      </c>
      <c r="B32" s="73" t="s">
        <v>115</v>
      </c>
      <c r="C32" s="29"/>
      <c r="D32" s="74">
        <v>43561</v>
      </c>
      <c r="F32" s="74">
        <v>43622</v>
      </c>
      <c r="G32" s="19"/>
      <c r="H32" s="20"/>
      <c r="I32" s="45" t="s">
        <v>116</v>
      </c>
      <c r="J32" s="75" t="s">
        <v>117</v>
      </c>
      <c r="K32" s="21"/>
      <c r="L32" s="21"/>
      <c r="M32" s="21"/>
      <c r="N32" s="21"/>
      <c r="O32" s="21"/>
      <c r="P32" s="21"/>
      <c r="Q32" s="22"/>
      <c r="R32" s="22"/>
      <c r="S32" s="22"/>
      <c r="T32" s="30"/>
    </row>
    <row r="33" spans="1:20">
      <c r="A33" s="15" t="s">
        <v>114</v>
      </c>
      <c r="B33" s="16" t="s">
        <v>118</v>
      </c>
      <c r="C33" s="29"/>
      <c r="D33" s="74">
        <v>43622</v>
      </c>
      <c r="F33" s="74">
        <v>43622</v>
      </c>
      <c r="G33" s="44"/>
      <c r="H33" s="45" t="s">
        <v>119</v>
      </c>
      <c r="I33" s="20"/>
      <c r="J33" s="20"/>
      <c r="K33" s="21"/>
      <c r="L33" s="21"/>
      <c r="M33" s="21"/>
      <c r="N33" s="21"/>
      <c r="O33" s="21"/>
      <c r="P33" s="21"/>
      <c r="Q33" s="22"/>
      <c r="R33" s="22"/>
      <c r="S33" s="22"/>
      <c r="T33" s="30"/>
    </row>
    <row r="34" spans="1:20">
      <c r="A34" s="15" t="s">
        <v>114</v>
      </c>
      <c r="B34" s="16" t="s">
        <v>120</v>
      </c>
      <c r="C34" s="29"/>
      <c r="D34" s="74">
        <v>43652</v>
      </c>
      <c r="F34" s="74">
        <v>43652</v>
      </c>
      <c r="G34" s="44" t="s">
        <v>121</v>
      </c>
      <c r="H34" s="45" t="s">
        <v>122</v>
      </c>
      <c r="I34" s="20"/>
      <c r="J34" s="20"/>
      <c r="K34" s="21"/>
      <c r="L34" s="21"/>
      <c r="M34" s="21"/>
      <c r="N34" s="21"/>
      <c r="O34" s="21"/>
      <c r="P34" s="21"/>
      <c r="Q34" s="22"/>
      <c r="R34" s="22"/>
      <c r="S34" s="22"/>
      <c r="T34" s="76" t="s">
        <v>123</v>
      </c>
    </row>
    <row r="35" spans="1:20">
      <c r="B35" s="29"/>
      <c r="C35" s="29"/>
      <c r="G35" s="3" t="s">
        <v>6</v>
      </c>
      <c r="H35" s="20"/>
      <c r="I35" s="20"/>
      <c r="J35" s="4" t="s">
        <v>188</v>
      </c>
      <c r="K35" s="21"/>
      <c r="L35" s="21"/>
      <c r="M35" s="21"/>
      <c r="N35" s="21"/>
      <c r="O35" s="21"/>
      <c r="P35" s="5" t="s">
        <v>15</v>
      </c>
      <c r="Q35" s="22"/>
      <c r="R35" s="22"/>
      <c r="S35" s="22"/>
      <c r="T35" s="30"/>
    </row>
    <row r="36" spans="1:20">
      <c r="A36" s="15" t="s">
        <v>184</v>
      </c>
      <c r="B36" s="78" t="s">
        <v>185</v>
      </c>
      <c r="C36" s="29"/>
      <c r="D36" s="18">
        <v>43710</v>
      </c>
      <c r="G36" s="79" t="s">
        <v>189</v>
      </c>
      <c r="H36" s="20"/>
      <c r="I36" s="20"/>
      <c r="J36" s="80">
        <v>3</v>
      </c>
      <c r="K36" s="21"/>
      <c r="L36" s="21"/>
      <c r="M36" s="21"/>
      <c r="N36" s="21"/>
      <c r="O36" s="21"/>
      <c r="P36" s="81" t="s">
        <v>189</v>
      </c>
      <c r="Q36" s="22"/>
      <c r="R36" s="22"/>
      <c r="S36" s="22"/>
      <c r="T36" s="30"/>
    </row>
    <row r="37" spans="1:20">
      <c r="A37" s="15" t="s">
        <v>184</v>
      </c>
      <c r="B37" s="78" t="s">
        <v>186</v>
      </c>
      <c r="C37" s="29"/>
      <c r="G37" s="79">
        <v>4</v>
      </c>
      <c r="H37" s="20"/>
      <c r="I37" s="20"/>
      <c r="J37" s="80" t="s">
        <v>189</v>
      </c>
      <c r="K37" s="21"/>
      <c r="L37" s="21"/>
      <c r="M37" s="21"/>
      <c r="N37" s="21"/>
      <c r="O37" s="21"/>
      <c r="P37" s="81" t="s">
        <v>189</v>
      </c>
      <c r="Q37" s="22"/>
      <c r="R37" s="22"/>
      <c r="S37" s="22"/>
      <c r="T37" s="30"/>
    </row>
    <row r="38" spans="1:20">
      <c r="A38" s="15" t="s">
        <v>184</v>
      </c>
      <c r="B38" s="78" t="s">
        <v>187</v>
      </c>
      <c r="C38" s="29"/>
      <c r="G38" s="79">
        <v>2</v>
      </c>
      <c r="H38" s="20"/>
      <c r="I38" s="20"/>
      <c r="J38" s="80" t="s">
        <v>189</v>
      </c>
      <c r="K38" s="21"/>
      <c r="L38" s="21"/>
      <c r="M38" s="21"/>
      <c r="N38" s="21"/>
      <c r="O38" s="21"/>
      <c r="P38" s="81" t="s">
        <v>189</v>
      </c>
      <c r="Q38" s="22"/>
      <c r="R38" s="22"/>
      <c r="S38" s="22"/>
      <c r="T38" s="30"/>
    </row>
    <row r="39" spans="1:20">
      <c r="A39" s="15" t="s">
        <v>184</v>
      </c>
      <c r="B39" s="78" t="s">
        <v>190</v>
      </c>
      <c r="C39" s="29"/>
      <c r="F39" s="18">
        <v>43714</v>
      </c>
      <c r="G39" s="79" t="s">
        <v>189</v>
      </c>
      <c r="H39" s="20"/>
      <c r="I39" s="20"/>
      <c r="J39" s="80" t="s">
        <v>189</v>
      </c>
      <c r="K39" s="21"/>
      <c r="L39" s="21"/>
      <c r="M39" s="21"/>
      <c r="N39" s="21"/>
      <c r="O39" s="21"/>
      <c r="P39" s="81">
        <v>1</v>
      </c>
      <c r="Q39" s="22"/>
      <c r="R39" s="22"/>
      <c r="S39" s="22"/>
      <c r="T39" s="30"/>
    </row>
    <row r="40" spans="1:20">
      <c r="B40" s="29"/>
      <c r="C40" s="29"/>
      <c r="G40" s="19"/>
      <c r="H40" s="20"/>
      <c r="I40" s="20"/>
      <c r="J40" s="20"/>
      <c r="K40" s="21"/>
      <c r="L40" s="21"/>
      <c r="M40" s="21"/>
      <c r="N40" s="21"/>
      <c r="O40" s="21"/>
      <c r="P40" s="21"/>
      <c r="Q40" s="22"/>
      <c r="R40" s="22"/>
      <c r="S40" s="22"/>
      <c r="T40" s="30"/>
    </row>
    <row r="41" spans="1:20">
      <c r="B41" s="29"/>
      <c r="C41" s="29"/>
      <c r="G41" s="19"/>
      <c r="H41" s="20"/>
      <c r="I41" s="20"/>
      <c r="J41" s="20"/>
      <c r="K41" s="21"/>
      <c r="L41" s="21"/>
      <c r="M41" s="21"/>
      <c r="N41" s="21"/>
      <c r="O41" s="21"/>
      <c r="P41" s="21"/>
      <c r="Q41" s="22"/>
      <c r="R41" s="22"/>
      <c r="S41" s="22"/>
      <c r="T41" s="30"/>
    </row>
    <row r="42" spans="1:20">
      <c r="B42" s="29"/>
      <c r="C42" s="29"/>
      <c r="G42" s="19"/>
      <c r="H42" s="20"/>
      <c r="I42" s="20"/>
      <c r="J42" s="20"/>
      <c r="K42" s="21"/>
      <c r="L42" s="21"/>
      <c r="M42" s="21"/>
      <c r="N42" s="21"/>
      <c r="O42" s="21"/>
      <c r="P42" s="21"/>
      <c r="Q42" s="22"/>
      <c r="R42" s="22"/>
      <c r="S42" s="22"/>
      <c r="T42" s="30"/>
    </row>
    <row r="43" spans="1:20">
      <c r="B43" s="29"/>
      <c r="C43" s="29"/>
      <c r="G43" s="19"/>
      <c r="H43" s="20"/>
      <c r="I43" s="20"/>
      <c r="J43" s="20"/>
      <c r="K43" s="21"/>
      <c r="L43" s="21"/>
      <c r="M43" s="21"/>
      <c r="N43" s="21"/>
      <c r="O43" s="21"/>
      <c r="P43" s="21"/>
      <c r="Q43" s="22"/>
      <c r="R43" s="22"/>
      <c r="S43" s="22"/>
      <c r="T43" s="30"/>
    </row>
    <row r="44" spans="1:20">
      <c r="B44" s="29"/>
      <c r="C44" s="29"/>
      <c r="G44" s="19"/>
      <c r="H44" s="20"/>
      <c r="I44" s="20"/>
      <c r="J44" s="20"/>
      <c r="K44" s="21"/>
      <c r="L44" s="21"/>
      <c r="M44" s="21"/>
      <c r="N44" s="21"/>
      <c r="O44" s="21"/>
      <c r="P44" s="21"/>
      <c r="Q44" s="22"/>
      <c r="R44" s="22"/>
      <c r="S44" s="22"/>
      <c r="T44" s="30"/>
    </row>
    <row r="45" spans="1:20">
      <c r="B45" s="29"/>
      <c r="C45" s="29"/>
      <c r="G45" s="19"/>
      <c r="H45" s="20"/>
      <c r="I45" s="20"/>
      <c r="J45" s="20"/>
      <c r="K45" s="21"/>
      <c r="L45" s="21"/>
      <c r="M45" s="21"/>
      <c r="N45" s="21"/>
      <c r="O45" s="21"/>
      <c r="P45" s="21"/>
      <c r="Q45" s="22"/>
      <c r="R45" s="22"/>
      <c r="S45" s="22"/>
      <c r="T45" s="30"/>
    </row>
    <row r="46" spans="1:20">
      <c r="B46" s="29"/>
      <c r="C46" s="29"/>
      <c r="G46" s="19"/>
      <c r="H46" s="20"/>
      <c r="I46" s="20"/>
      <c r="J46" s="20"/>
      <c r="K46" s="21"/>
      <c r="L46" s="21"/>
      <c r="M46" s="21"/>
      <c r="N46" s="21"/>
      <c r="O46" s="21"/>
      <c r="P46" s="21"/>
      <c r="Q46" s="22"/>
      <c r="R46" s="22"/>
      <c r="S46" s="22"/>
      <c r="T46" s="30"/>
    </row>
    <row r="47" spans="1:20">
      <c r="B47" s="29"/>
      <c r="C47" s="29"/>
      <c r="G47" s="19"/>
      <c r="H47" s="20"/>
      <c r="I47" s="20"/>
      <c r="J47" s="20"/>
      <c r="K47" s="21"/>
      <c r="L47" s="21"/>
      <c r="M47" s="21"/>
      <c r="N47" s="21"/>
      <c r="O47" s="21"/>
      <c r="P47" s="21"/>
      <c r="Q47" s="22"/>
      <c r="R47" s="22"/>
      <c r="S47" s="22"/>
      <c r="T47" s="30"/>
    </row>
    <row r="48" spans="1:20">
      <c r="A48" s="15" t="s">
        <v>124</v>
      </c>
      <c r="B48" s="77" t="s">
        <v>125</v>
      </c>
      <c r="C48" s="16" t="s">
        <v>126</v>
      </c>
      <c r="G48" s="44"/>
      <c r="H48" s="45"/>
      <c r="I48" s="45"/>
      <c r="J48" s="45"/>
      <c r="K48" s="46"/>
      <c r="L48" s="46"/>
      <c r="M48" s="46"/>
      <c r="N48" s="46" t="s">
        <v>127</v>
      </c>
      <c r="O48" s="21"/>
      <c r="P48" s="21"/>
      <c r="Q48" s="22"/>
      <c r="R48" s="22"/>
      <c r="S48" s="22"/>
      <c r="T48" s="23" t="s">
        <v>128</v>
      </c>
    </row>
    <row r="49" spans="2:20">
      <c r="B49" s="77" t="s">
        <v>129</v>
      </c>
      <c r="C49" s="16" t="s">
        <v>126</v>
      </c>
      <c r="G49" s="44"/>
      <c r="H49" s="45"/>
      <c r="I49" s="45"/>
      <c r="J49" s="45"/>
      <c r="K49" s="46"/>
      <c r="L49" s="46"/>
      <c r="M49" s="46"/>
      <c r="N49" s="46"/>
      <c r="O49" s="21"/>
      <c r="P49" s="21"/>
      <c r="Q49" s="22"/>
      <c r="R49" s="22"/>
      <c r="S49" s="22"/>
      <c r="T49" s="30"/>
    </row>
    <row r="50" spans="2:20">
      <c r="B50" s="77" t="s">
        <v>130</v>
      </c>
      <c r="C50" s="16" t="s">
        <v>126</v>
      </c>
      <c r="G50" s="44"/>
      <c r="H50" s="45"/>
      <c r="I50" s="45"/>
      <c r="J50" s="45"/>
      <c r="K50" s="46"/>
      <c r="L50" s="46"/>
      <c r="M50" s="46"/>
      <c r="N50" s="46"/>
      <c r="O50" s="21"/>
      <c r="P50" s="21"/>
      <c r="Q50" s="22"/>
      <c r="R50" s="22"/>
      <c r="S50" s="22"/>
      <c r="T50" s="30"/>
    </row>
    <row r="51" spans="2:20">
      <c r="B51" s="77" t="s">
        <v>131</v>
      </c>
      <c r="C51" s="16" t="s">
        <v>126</v>
      </c>
      <c r="G51" s="19"/>
      <c r="H51" s="20"/>
      <c r="I51" s="20"/>
      <c r="J51" s="20"/>
      <c r="K51" s="21"/>
      <c r="L51" s="21"/>
      <c r="M51" s="21"/>
      <c r="N51" s="21"/>
      <c r="O51" s="21"/>
      <c r="P51" s="21"/>
      <c r="Q51" s="22"/>
      <c r="R51" s="22"/>
      <c r="S51" s="22"/>
      <c r="T51" s="30"/>
    </row>
    <row r="52" spans="2:20">
      <c r="B52" s="77" t="s">
        <v>132</v>
      </c>
      <c r="C52" s="16" t="s">
        <v>126</v>
      </c>
      <c r="G52" s="19"/>
      <c r="H52" s="20"/>
      <c r="I52" s="20"/>
      <c r="J52" s="20"/>
      <c r="K52" s="21"/>
      <c r="L52" s="21"/>
      <c r="M52" s="21"/>
      <c r="N52" s="21"/>
      <c r="O52" s="21"/>
      <c r="P52" s="21"/>
      <c r="Q52" s="22"/>
      <c r="R52" s="22"/>
      <c r="S52" s="22"/>
      <c r="T52" s="30"/>
    </row>
    <row r="53" spans="2:20">
      <c r="B53" s="77" t="s">
        <v>133</v>
      </c>
      <c r="C53" s="16" t="s">
        <v>126</v>
      </c>
      <c r="G53" s="19"/>
      <c r="H53" s="20"/>
      <c r="I53" s="20"/>
      <c r="J53" s="20"/>
      <c r="K53" s="21"/>
      <c r="L53" s="21"/>
      <c r="M53" s="21"/>
      <c r="N53" s="21"/>
      <c r="O53" s="21"/>
      <c r="P53" s="21"/>
      <c r="Q53" s="22"/>
      <c r="R53" s="22"/>
      <c r="S53" s="22"/>
      <c r="T53" s="30"/>
    </row>
    <row r="54" spans="2:20">
      <c r="B54" s="77" t="s">
        <v>134</v>
      </c>
      <c r="C54" s="16" t="s">
        <v>126</v>
      </c>
      <c r="G54" s="19"/>
      <c r="H54" s="20"/>
      <c r="I54" s="20"/>
      <c r="J54" s="20"/>
      <c r="K54" s="21"/>
      <c r="L54" s="21"/>
      <c r="M54" s="21"/>
      <c r="N54" s="21"/>
      <c r="O54" s="21"/>
      <c r="P54" s="21"/>
      <c r="Q54" s="22"/>
      <c r="R54" s="22"/>
      <c r="S54" s="22"/>
      <c r="T54" s="30"/>
    </row>
    <row r="55" spans="2:20">
      <c r="B55" s="77" t="s">
        <v>135</v>
      </c>
      <c r="C55" s="16" t="s">
        <v>136</v>
      </c>
      <c r="G55" s="19"/>
      <c r="H55" s="20"/>
      <c r="I55" s="20"/>
      <c r="J55" s="20"/>
      <c r="K55" s="21"/>
      <c r="L55" s="21"/>
      <c r="M55" s="21"/>
      <c r="N55" s="21"/>
      <c r="O55" s="21"/>
      <c r="P55" s="21"/>
      <c r="Q55" s="22"/>
      <c r="R55" s="22"/>
      <c r="S55" s="22"/>
      <c r="T55" s="30"/>
    </row>
    <row r="56" spans="2:20">
      <c r="B56" s="77" t="s">
        <v>137</v>
      </c>
      <c r="C56" s="16" t="s">
        <v>136</v>
      </c>
      <c r="G56" s="19"/>
      <c r="H56" s="20"/>
      <c r="I56" s="20"/>
      <c r="J56" s="20"/>
      <c r="K56" s="21"/>
      <c r="L56" s="21"/>
      <c r="M56" s="21"/>
      <c r="N56" s="21"/>
      <c r="O56" s="21"/>
      <c r="P56" s="21"/>
      <c r="Q56" s="22"/>
      <c r="R56" s="22"/>
      <c r="S56" s="22"/>
      <c r="T56" s="30"/>
    </row>
    <row r="57" spans="2:20">
      <c r="B57" s="77" t="s">
        <v>138</v>
      </c>
      <c r="C57" s="16" t="s">
        <v>136</v>
      </c>
      <c r="G57" s="19"/>
      <c r="H57" s="20"/>
      <c r="I57" s="20"/>
      <c r="J57" s="20"/>
      <c r="K57" s="21"/>
      <c r="L57" s="21"/>
      <c r="M57" s="21"/>
      <c r="N57" s="21"/>
      <c r="O57" s="21"/>
      <c r="P57" s="21"/>
      <c r="Q57" s="22"/>
      <c r="R57" s="22"/>
      <c r="S57" s="22"/>
      <c r="T57" s="30"/>
    </row>
    <row r="58" spans="2:20">
      <c r="B58" s="77" t="s">
        <v>139</v>
      </c>
      <c r="C58" s="16" t="s">
        <v>136</v>
      </c>
      <c r="G58" s="19"/>
      <c r="H58" s="20"/>
      <c r="I58" s="20"/>
      <c r="J58" s="20"/>
      <c r="K58" s="21"/>
      <c r="L58" s="21"/>
      <c r="M58" s="21"/>
      <c r="N58" s="21"/>
      <c r="O58" s="21"/>
      <c r="P58" s="21"/>
      <c r="Q58" s="22"/>
      <c r="R58" s="22"/>
      <c r="S58" s="22"/>
      <c r="T58" s="30"/>
    </row>
    <row r="59" spans="2:20">
      <c r="B59" s="77" t="s">
        <v>140</v>
      </c>
      <c r="C59" s="16" t="s">
        <v>136</v>
      </c>
      <c r="G59" s="19"/>
      <c r="H59" s="20"/>
      <c r="I59" s="20"/>
      <c r="J59" s="20"/>
      <c r="K59" s="21"/>
      <c r="L59" s="21"/>
      <c r="M59" s="21"/>
      <c r="N59" s="21"/>
      <c r="O59" s="21"/>
      <c r="P59" s="21"/>
      <c r="Q59" s="22"/>
      <c r="R59" s="22"/>
      <c r="S59" s="22"/>
      <c r="T59" s="30"/>
    </row>
    <row r="60" spans="2:20">
      <c r="B60" s="77" t="s">
        <v>141</v>
      </c>
      <c r="C60" s="16" t="s">
        <v>136</v>
      </c>
      <c r="G60" s="19"/>
      <c r="H60" s="20"/>
      <c r="I60" s="20"/>
      <c r="J60" s="20"/>
      <c r="K60" s="21"/>
      <c r="L60" s="21"/>
      <c r="M60" s="21"/>
      <c r="N60" s="21"/>
      <c r="O60" s="21"/>
      <c r="P60" s="21"/>
      <c r="Q60" s="22"/>
      <c r="R60" s="22"/>
      <c r="S60" s="22"/>
      <c r="T60" s="30"/>
    </row>
    <row r="61" spans="2:20">
      <c r="B61" s="77" t="s">
        <v>142</v>
      </c>
      <c r="C61" s="16" t="s">
        <v>136</v>
      </c>
      <c r="G61" s="19"/>
      <c r="H61" s="20"/>
      <c r="I61" s="20"/>
      <c r="J61" s="20"/>
      <c r="K61" s="21"/>
      <c r="L61" s="21"/>
      <c r="M61" s="21"/>
      <c r="N61" s="21"/>
      <c r="O61" s="21"/>
      <c r="P61" s="21"/>
      <c r="Q61" s="22"/>
      <c r="R61" s="22"/>
      <c r="S61" s="22"/>
      <c r="T61" s="30"/>
    </row>
    <row r="62" spans="2:20">
      <c r="B62" s="77" t="s">
        <v>143</v>
      </c>
      <c r="C62" s="16" t="s">
        <v>136</v>
      </c>
      <c r="G62" s="19"/>
      <c r="H62" s="20"/>
      <c r="I62" s="20"/>
      <c r="J62" s="20"/>
      <c r="K62" s="21"/>
      <c r="L62" s="21"/>
      <c r="M62" s="21"/>
      <c r="N62" s="21"/>
      <c r="O62" s="21"/>
      <c r="P62" s="21"/>
      <c r="Q62" s="22"/>
      <c r="R62" s="22"/>
      <c r="S62" s="22"/>
      <c r="T62" s="30"/>
    </row>
    <row r="63" spans="2:20">
      <c r="B63" s="77" t="s">
        <v>144</v>
      </c>
      <c r="C63" s="16" t="s">
        <v>136</v>
      </c>
      <c r="G63" s="19"/>
      <c r="H63" s="20"/>
      <c r="I63" s="20"/>
      <c r="J63" s="20"/>
      <c r="K63" s="21"/>
      <c r="L63" s="21"/>
      <c r="M63" s="21"/>
      <c r="N63" s="21"/>
      <c r="O63" s="21"/>
      <c r="P63" s="21"/>
      <c r="Q63" s="22"/>
      <c r="R63" s="22"/>
      <c r="S63" s="22"/>
      <c r="T63" s="30"/>
    </row>
    <row r="64" spans="2:20">
      <c r="B64" s="77" t="s">
        <v>145</v>
      </c>
      <c r="C64" s="16" t="s">
        <v>136</v>
      </c>
      <c r="G64" s="19"/>
      <c r="H64" s="20"/>
      <c r="I64" s="20"/>
      <c r="J64" s="20"/>
      <c r="K64" s="21"/>
      <c r="L64" s="21"/>
      <c r="M64" s="21"/>
      <c r="N64" s="21"/>
      <c r="O64" s="21"/>
      <c r="P64" s="21"/>
      <c r="Q64" s="22"/>
      <c r="R64" s="22"/>
      <c r="S64" s="22"/>
      <c r="T64" s="30"/>
    </row>
    <row r="65" spans="2:20">
      <c r="B65" s="77" t="s">
        <v>146</v>
      </c>
      <c r="C65" s="16" t="s">
        <v>136</v>
      </c>
      <c r="G65" s="19"/>
      <c r="H65" s="20"/>
      <c r="I65" s="20"/>
      <c r="J65" s="20"/>
      <c r="K65" s="21"/>
      <c r="L65" s="21"/>
      <c r="M65" s="21"/>
      <c r="N65" s="21"/>
      <c r="O65" s="21"/>
      <c r="P65" s="21"/>
      <c r="Q65" s="22"/>
      <c r="R65" s="22"/>
      <c r="S65" s="22"/>
      <c r="T65" s="30"/>
    </row>
    <row r="66" spans="2:20">
      <c r="B66" s="77" t="s">
        <v>147</v>
      </c>
      <c r="C66" s="16" t="s">
        <v>136</v>
      </c>
      <c r="G66" s="19"/>
      <c r="H66" s="20"/>
      <c r="I66" s="20"/>
      <c r="J66" s="20"/>
      <c r="K66" s="21"/>
      <c r="L66" s="21"/>
      <c r="M66" s="21"/>
      <c r="N66" s="21"/>
      <c r="O66" s="21"/>
      <c r="P66" s="21"/>
      <c r="Q66" s="22"/>
      <c r="R66" s="22"/>
      <c r="S66" s="22"/>
      <c r="T66" s="30"/>
    </row>
    <row r="67" spans="2:20">
      <c r="B67" s="77" t="s">
        <v>148</v>
      </c>
      <c r="C67" s="16" t="s">
        <v>136</v>
      </c>
      <c r="G67" s="19"/>
      <c r="H67" s="20"/>
      <c r="I67" s="20"/>
      <c r="J67" s="20"/>
      <c r="K67" s="21"/>
      <c r="L67" s="21"/>
      <c r="M67" s="21"/>
      <c r="N67" s="21"/>
      <c r="O67" s="21"/>
      <c r="P67" s="21"/>
      <c r="Q67" s="22"/>
      <c r="R67" s="22"/>
      <c r="S67" s="22"/>
      <c r="T67" s="30"/>
    </row>
    <row r="68" spans="2:20">
      <c r="B68" s="77" t="s">
        <v>149</v>
      </c>
      <c r="C68" s="16" t="s">
        <v>136</v>
      </c>
      <c r="G68" s="19"/>
      <c r="H68" s="20"/>
      <c r="I68" s="20"/>
      <c r="J68" s="20"/>
      <c r="K68" s="21"/>
      <c r="L68" s="21"/>
      <c r="M68" s="21"/>
      <c r="N68" s="21"/>
      <c r="O68" s="21"/>
      <c r="P68" s="21"/>
      <c r="Q68" s="22"/>
      <c r="R68" s="22"/>
      <c r="S68" s="22"/>
      <c r="T68" s="30"/>
    </row>
    <row r="69" spans="2:20">
      <c r="B69" s="77" t="s">
        <v>150</v>
      </c>
      <c r="C69" s="16" t="s">
        <v>136</v>
      </c>
      <c r="G69" s="19"/>
      <c r="H69" s="20"/>
      <c r="I69" s="20"/>
      <c r="J69" s="20"/>
      <c r="K69" s="21"/>
      <c r="L69" s="21"/>
      <c r="M69" s="21"/>
      <c r="N69" s="21"/>
      <c r="O69" s="21"/>
      <c r="P69" s="21"/>
      <c r="Q69" s="22"/>
      <c r="R69" s="22"/>
      <c r="S69" s="22"/>
      <c r="T69" s="30"/>
    </row>
    <row r="70" spans="2:20">
      <c r="B70" s="77" t="s">
        <v>151</v>
      </c>
      <c r="C70" s="16" t="s">
        <v>152</v>
      </c>
      <c r="G70" s="19"/>
      <c r="H70" s="20"/>
      <c r="I70" s="20"/>
      <c r="J70" s="20"/>
      <c r="K70" s="21"/>
      <c r="L70" s="21"/>
      <c r="M70" s="21"/>
      <c r="N70" s="21"/>
      <c r="O70" s="21"/>
      <c r="P70" s="21"/>
      <c r="Q70" s="22"/>
      <c r="R70" s="22"/>
      <c r="S70" s="22"/>
      <c r="T70" s="30"/>
    </row>
    <row r="71" spans="2:20">
      <c r="B71" s="77" t="s">
        <v>133</v>
      </c>
      <c r="C71" s="16" t="s">
        <v>152</v>
      </c>
      <c r="G71" s="19"/>
      <c r="H71" s="20"/>
      <c r="I71" s="20"/>
      <c r="J71" s="20"/>
      <c r="K71" s="21"/>
      <c r="L71" s="21"/>
      <c r="M71" s="21"/>
      <c r="N71" s="21"/>
      <c r="O71" s="21"/>
      <c r="P71" s="21"/>
      <c r="Q71" s="22"/>
      <c r="R71" s="22"/>
      <c r="S71" s="22"/>
      <c r="T71" s="30"/>
    </row>
    <row r="72" spans="2:20">
      <c r="B72" s="77" t="s">
        <v>134</v>
      </c>
      <c r="C72" s="16" t="s">
        <v>152</v>
      </c>
      <c r="G72" s="19"/>
      <c r="H72" s="20"/>
      <c r="I72" s="20"/>
      <c r="J72" s="20"/>
      <c r="K72" s="21"/>
      <c r="L72" s="21"/>
      <c r="M72" s="21"/>
      <c r="N72" s="21"/>
      <c r="O72" s="21"/>
      <c r="P72" s="21"/>
      <c r="Q72" s="22"/>
      <c r="R72" s="22"/>
      <c r="S72" s="22"/>
      <c r="T72" s="30"/>
    </row>
    <row r="73" spans="2:20">
      <c r="B73" s="77" t="s">
        <v>153</v>
      </c>
      <c r="C73" s="16" t="s">
        <v>154</v>
      </c>
      <c r="G73" s="19"/>
      <c r="H73" s="20"/>
      <c r="I73" s="20"/>
      <c r="J73" s="20"/>
      <c r="K73" s="21"/>
      <c r="L73" s="21"/>
      <c r="M73" s="21"/>
      <c r="N73" s="21"/>
      <c r="O73" s="21"/>
      <c r="P73" s="21"/>
      <c r="Q73" s="22"/>
      <c r="R73" s="22"/>
      <c r="S73" s="22"/>
      <c r="T73" s="30"/>
    </row>
    <row r="74" spans="2:20">
      <c r="B74" s="77" t="s">
        <v>155</v>
      </c>
      <c r="C74" s="16" t="s">
        <v>154</v>
      </c>
      <c r="G74" s="19"/>
      <c r="H74" s="20"/>
      <c r="I74" s="20"/>
      <c r="J74" s="20"/>
      <c r="K74" s="21"/>
      <c r="L74" s="21"/>
      <c r="M74" s="21"/>
      <c r="N74" s="21"/>
      <c r="O74" s="21"/>
      <c r="P74" s="21"/>
      <c r="Q74" s="22"/>
      <c r="R74" s="22"/>
      <c r="S74" s="22"/>
      <c r="T74" s="30"/>
    </row>
    <row r="75" spans="2:20">
      <c r="B75" s="77" t="s">
        <v>156</v>
      </c>
      <c r="C75" s="16" t="s">
        <v>154</v>
      </c>
      <c r="G75" s="19"/>
      <c r="H75" s="20"/>
      <c r="I75" s="20"/>
      <c r="J75" s="20"/>
      <c r="K75" s="21"/>
      <c r="L75" s="21"/>
      <c r="M75" s="21"/>
      <c r="N75" s="21"/>
      <c r="O75" s="21"/>
      <c r="P75" s="21"/>
      <c r="Q75" s="22"/>
      <c r="R75" s="22"/>
      <c r="S75" s="22"/>
      <c r="T75" s="30"/>
    </row>
    <row r="76" spans="2:20">
      <c r="B76" s="77" t="s">
        <v>157</v>
      </c>
      <c r="C76" s="16" t="s">
        <v>158</v>
      </c>
      <c r="G76" s="19"/>
      <c r="H76" s="20"/>
      <c r="I76" s="20"/>
      <c r="J76" s="20"/>
      <c r="K76" s="21"/>
      <c r="L76" s="21"/>
      <c r="M76" s="21"/>
      <c r="N76" s="21"/>
      <c r="O76" s="21"/>
      <c r="P76" s="21"/>
      <c r="Q76" s="22"/>
      <c r="R76" s="22"/>
      <c r="S76" s="22"/>
      <c r="T76" s="30"/>
    </row>
    <row r="77" spans="2:20">
      <c r="B77" s="77" t="s">
        <v>159</v>
      </c>
      <c r="C77" s="16" t="s">
        <v>158</v>
      </c>
      <c r="G77" s="19"/>
      <c r="H77" s="20"/>
      <c r="I77" s="20"/>
      <c r="J77" s="20"/>
      <c r="K77" s="21"/>
      <c r="L77" s="21"/>
      <c r="M77" s="21"/>
      <c r="N77" s="21"/>
      <c r="O77" s="21"/>
      <c r="P77" s="21"/>
      <c r="Q77" s="22"/>
      <c r="R77" s="22"/>
      <c r="S77" s="22"/>
      <c r="T77" s="30"/>
    </row>
    <row r="78" spans="2:20">
      <c r="B78" s="77" t="s">
        <v>160</v>
      </c>
      <c r="C78" s="16" t="s">
        <v>158</v>
      </c>
      <c r="G78" s="19"/>
      <c r="H78" s="20"/>
      <c r="I78" s="20"/>
      <c r="J78" s="20"/>
      <c r="K78" s="21"/>
      <c r="L78" s="21"/>
      <c r="M78" s="21"/>
      <c r="N78" s="21"/>
      <c r="O78" s="21"/>
      <c r="P78" s="21"/>
      <c r="Q78" s="22"/>
      <c r="R78" s="22"/>
      <c r="S78" s="22"/>
      <c r="T78" s="30"/>
    </row>
    <row r="79" spans="2:20">
      <c r="B79" s="77" t="s">
        <v>161</v>
      </c>
      <c r="C79" s="16" t="s">
        <v>158</v>
      </c>
      <c r="G79" s="19"/>
      <c r="H79" s="20"/>
      <c r="I79" s="20"/>
      <c r="J79" s="20"/>
      <c r="K79" s="21"/>
      <c r="L79" s="21"/>
      <c r="M79" s="21"/>
      <c r="N79" s="21"/>
      <c r="O79" s="21"/>
      <c r="P79" s="21"/>
      <c r="Q79" s="22"/>
      <c r="R79" s="22"/>
      <c r="S79" s="22"/>
      <c r="T79" s="30"/>
    </row>
    <row r="80" spans="2:20">
      <c r="B80" s="77" t="s">
        <v>162</v>
      </c>
      <c r="C80" s="16" t="s">
        <v>158</v>
      </c>
      <c r="G80" s="19"/>
      <c r="H80" s="20"/>
      <c r="I80" s="20"/>
      <c r="J80" s="20"/>
      <c r="K80" s="21"/>
      <c r="L80" s="21"/>
      <c r="M80" s="21"/>
      <c r="N80" s="21"/>
      <c r="O80" s="21"/>
      <c r="P80" s="21"/>
      <c r="Q80" s="22"/>
      <c r="R80" s="22"/>
      <c r="S80" s="22"/>
      <c r="T80" s="30"/>
    </row>
    <row r="81" spans="2:20">
      <c r="B81" s="77" t="s">
        <v>163</v>
      </c>
      <c r="C81" s="16" t="s">
        <v>158</v>
      </c>
      <c r="G81" s="19"/>
      <c r="H81" s="20"/>
      <c r="I81" s="20"/>
      <c r="J81" s="20"/>
      <c r="K81" s="21"/>
      <c r="L81" s="21"/>
      <c r="M81" s="21"/>
      <c r="N81" s="21"/>
      <c r="O81" s="21"/>
      <c r="P81" s="21"/>
      <c r="Q81" s="22"/>
      <c r="R81" s="22"/>
      <c r="S81" s="22"/>
      <c r="T81" s="30"/>
    </row>
    <row r="82" spans="2:20">
      <c r="B82" s="77" t="s">
        <v>164</v>
      </c>
      <c r="C82" s="16" t="s">
        <v>158</v>
      </c>
      <c r="G82" s="19"/>
      <c r="H82" s="20"/>
      <c r="I82" s="20"/>
      <c r="J82" s="20"/>
      <c r="K82" s="21"/>
      <c r="L82" s="21"/>
      <c r="M82" s="21"/>
      <c r="N82" s="21"/>
      <c r="O82" s="21"/>
      <c r="P82" s="21"/>
      <c r="Q82" s="22"/>
      <c r="R82" s="22"/>
      <c r="S82" s="22"/>
      <c r="T82" s="30"/>
    </row>
    <row r="83" spans="2:20">
      <c r="B83" s="77" t="s">
        <v>165</v>
      </c>
      <c r="C83" s="16" t="s">
        <v>158</v>
      </c>
      <c r="G83" s="19"/>
      <c r="H83" s="20"/>
      <c r="I83" s="20"/>
      <c r="J83" s="20"/>
      <c r="K83" s="21"/>
      <c r="L83" s="21"/>
      <c r="M83" s="21"/>
      <c r="N83" s="21"/>
      <c r="O83" s="21"/>
      <c r="P83" s="21"/>
      <c r="Q83" s="22"/>
      <c r="R83" s="22"/>
      <c r="S83" s="22"/>
      <c r="T83" s="30"/>
    </row>
    <row r="84" spans="2:20">
      <c r="B84" s="77" t="s">
        <v>166</v>
      </c>
      <c r="C84" s="16" t="s">
        <v>158</v>
      </c>
      <c r="G84" s="19"/>
      <c r="H84" s="20"/>
      <c r="I84" s="20"/>
      <c r="J84" s="20"/>
      <c r="K84" s="21"/>
      <c r="L84" s="21"/>
      <c r="M84" s="21"/>
      <c r="N84" s="21"/>
      <c r="O84" s="21"/>
      <c r="P84" s="21"/>
      <c r="Q84" s="22"/>
      <c r="R84" s="22"/>
      <c r="S84" s="22"/>
      <c r="T84" s="30"/>
    </row>
    <row r="85" spans="2:20">
      <c r="B85" s="77" t="s">
        <v>167</v>
      </c>
      <c r="C85" s="16" t="s">
        <v>158</v>
      </c>
      <c r="G85" s="19"/>
      <c r="H85" s="20"/>
      <c r="I85" s="20"/>
      <c r="J85" s="20"/>
      <c r="K85" s="21"/>
      <c r="L85" s="21"/>
      <c r="M85" s="21"/>
      <c r="N85" s="21"/>
      <c r="O85" s="21"/>
      <c r="P85" s="21"/>
      <c r="Q85" s="22"/>
      <c r="R85" s="22"/>
      <c r="S85" s="22"/>
      <c r="T85" s="30"/>
    </row>
    <row r="86" spans="2:20">
      <c r="B86" s="77" t="s">
        <v>168</v>
      </c>
      <c r="C86" s="16" t="s">
        <v>158</v>
      </c>
      <c r="G86" s="19"/>
      <c r="H86" s="20"/>
      <c r="I86" s="20"/>
      <c r="J86" s="20"/>
      <c r="K86" s="21"/>
      <c r="L86" s="21"/>
      <c r="M86" s="21"/>
      <c r="N86" s="21"/>
      <c r="O86" s="21"/>
      <c r="P86" s="21"/>
      <c r="Q86" s="22"/>
      <c r="R86" s="22"/>
      <c r="S86" s="22"/>
      <c r="T86" s="30"/>
    </row>
    <row r="87" spans="2:20">
      <c r="B87" s="77" t="s">
        <v>169</v>
      </c>
      <c r="C87" s="16" t="s">
        <v>158</v>
      </c>
      <c r="G87" s="19"/>
      <c r="H87" s="20"/>
      <c r="I87" s="20"/>
      <c r="J87" s="20"/>
      <c r="K87" s="21"/>
      <c r="L87" s="21"/>
      <c r="M87" s="21"/>
      <c r="N87" s="21"/>
      <c r="O87" s="21"/>
      <c r="P87" s="21"/>
      <c r="Q87" s="22"/>
      <c r="R87" s="22"/>
      <c r="S87" s="22"/>
      <c r="T87" s="30"/>
    </row>
    <row r="88" spans="2:20">
      <c r="B88" s="77" t="s">
        <v>170</v>
      </c>
      <c r="C88" s="16" t="s">
        <v>158</v>
      </c>
      <c r="G88" s="19"/>
      <c r="H88" s="20"/>
      <c r="I88" s="20"/>
      <c r="J88" s="20"/>
      <c r="K88" s="21"/>
      <c r="L88" s="21"/>
      <c r="M88" s="21"/>
      <c r="N88" s="21"/>
      <c r="O88" s="21"/>
      <c r="P88" s="21"/>
      <c r="Q88" s="22"/>
      <c r="R88" s="22"/>
      <c r="S88" s="22"/>
      <c r="T88" s="30"/>
    </row>
    <row r="89" spans="2:20">
      <c r="B89" s="77" t="s">
        <v>171</v>
      </c>
      <c r="C89" s="16" t="s">
        <v>158</v>
      </c>
      <c r="G89" s="19"/>
      <c r="H89" s="20"/>
      <c r="I89" s="20"/>
      <c r="J89" s="20"/>
      <c r="K89" s="21"/>
      <c r="L89" s="21"/>
      <c r="M89" s="21"/>
      <c r="N89" s="21"/>
      <c r="O89" s="21"/>
      <c r="P89" s="21"/>
      <c r="Q89" s="22"/>
      <c r="R89" s="22"/>
      <c r="S89" s="22"/>
      <c r="T89" s="30"/>
    </row>
    <row r="90" spans="2:20">
      <c r="B90" s="77" t="s">
        <v>172</v>
      </c>
      <c r="C90" s="16" t="s">
        <v>158</v>
      </c>
      <c r="G90" s="19"/>
      <c r="H90" s="20"/>
      <c r="I90" s="20"/>
      <c r="J90" s="20"/>
      <c r="K90" s="21"/>
      <c r="L90" s="21"/>
      <c r="M90" s="21"/>
      <c r="N90" s="21"/>
      <c r="O90" s="21"/>
      <c r="P90" s="21"/>
      <c r="Q90" s="22"/>
      <c r="R90" s="22"/>
      <c r="S90" s="22"/>
      <c r="T90" s="30"/>
    </row>
    <row r="91" spans="2:20">
      <c r="B91" s="77" t="s">
        <v>173</v>
      </c>
      <c r="C91" s="16" t="s">
        <v>158</v>
      </c>
      <c r="G91" s="19"/>
      <c r="H91" s="20"/>
      <c r="I91" s="20"/>
      <c r="J91" s="20"/>
      <c r="K91" s="21"/>
      <c r="L91" s="21"/>
      <c r="M91" s="21"/>
      <c r="N91" s="21"/>
      <c r="O91" s="21"/>
      <c r="P91" s="21"/>
      <c r="Q91" s="22"/>
      <c r="R91" s="22"/>
      <c r="S91" s="22"/>
      <c r="T91" s="30"/>
    </row>
    <row r="92" spans="2:20">
      <c r="B92" s="77" t="s">
        <v>174</v>
      </c>
      <c r="C92" s="16" t="s">
        <v>158</v>
      </c>
      <c r="G92" s="19"/>
      <c r="H92" s="20"/>
      <c r="I92" s="20"/>
      <c r="J92" s="20"/>
      <c r="K92" s="21"/>
      <c r="L92" s="21"/>
      <c r="M92" s="21"/>
      <c r="N92" s="21"/>
      <c r="O92" s="21"/>
      <c r="P92" s="21"/>
      <c r="Q92" s="22"/>
      <c r="R92" s="22"/>
      <c r="S92" s="22"/>
      <c r="T92" s="30"/>
    </row>
    <row r="93" spans="2:20">
      <c r="B93" s="77" t="s">
        <v>175</v>
      </c>
      <c r="C93" s="16" t="s">
        <v>158</v>
      </c>
      <c r="G93" s="19"/>
      <c r="H93" s="20"/>
      <c r="I93" s="20"/>
      <c r="J93" s="20"/>
      <c r="K93" s="21"/>
      <c r="L93" s="21"/>
      <c r="M93" s="21"/>
      <c r="N93" s="21"/>
      <c r="O93" s="21"/>
      <c r="P93" s="21"/>
      <c r="Q93" s="22"/>
      <c r="R93" s="22"/>
      <c r="S93" s="22"/>
      <c r="T93" s="30"/>
    </row>
    <row r="94" spans="2:20">
      <c r="B94" s="77" t="s">
        <v>176</v>
      </c>
      <c r="C94" s="16" t="s">
        <v>158</v>
      </c>
      <c r="G94" s="19"/>
      <c r="H94" s="20"/>
      <c r="I94" s="20"/>
      <c r="J94" s="20"/>
      <c r="K94" s="21"/>
      <c r="L94" s="21"/>
      <c r="M94" s="21"/>
      <c r="N94" s="21"/>
      <c r="O94" s="21"/>
      <c r="P94" s="21"/>
      <c r="Q94" s="22"/>
      <c r="R94" s="22"/>
      <c r="S94" s="22"/>
      <c r="T94" s="30"/>
    </row>
    <row r="95" spans="2:20">
      <c r="B95" s="77" t="s">
        <v>177</v>
      </c>
      <c r="C95" s="16" t="s">
        <v>158</v>
      </c>
      <c r="G95" s="19"/>
      <c r="H95" s="20"/>
      <c r="I95" s="20"/>
      <c r="J95" s="20"/>
      <c r="K95" s="21"/>
      <c r="L95" s="21"/>
      <c r="M95" s="21"/>
      <c r="N95" s="21"/>
      <c r="O95" s="21"/>
      <c r="P95" s="21"/>
      <c r="Q95" s="22"/>
      <c r="R95" s="22"/>
      <c r="S95" s="22"/>
      <c r="T95" s="30"/>
    </row>
    <row r="96" spans="2:20">
      <c r="B96" s="77" t="s">
        <v>178</v>
      </c>
      <c r="C96" s="16" t="s">
        <v>158</v>
      </c>
      <c r="G96" s="19"/>
      <c r="H96" s="20"/>
      <c r="I96" s="20"/>
      <c r="J96" s="20"/>
      <c r="K96" s="21"/>
      <c r="L96" s="21"/>
      <c r="M96" s="21"/>
      <c r="N96" s="21"/>
      <c r="O96" s="21"/>
      <c r="P96" s="21"/>
      <c r="Q96" s="22"/>
      <c r="R96" s="22"/>
      <c r="S96" s="22"/>
      <c r="T96" s="30"/>
    </row>
    <row r="97" spans="2:20">
      <c r="B97" s="77" t="s">
        <v>179</v>
      </c>
      <c r="C97" s="16" t="s">
        <v>158</v>
      </c>
      <c r="G97" s="19"/>
      <c r="H97" s="20"/>
      <c r="I97" s="20"/>
      <c r="J97" s="20"/>
      <c r="K97" s="21"/>
      <c r="L97" s="21"/>
      <c r="M97" s="21"/>
      <c r="N97" s="21"/>
      <c r="O97" s="21"/>
      <c r="P97" s="21"/>
      <c r="Q97" s="22"/>
      <c r="R97" s="22"/>
      <c r="S97" s="22"/>
      <c r="T97" s="30"/>
    </row>
    <row r="98" spans="2:20">
      <c r="B98" s="77" t="s">
        <v>180</v>
      </c>
      <c r="C98" s="16" t="s">
        <v>158</v>
      </c>
      <c r="G98" s="19"/>
      <c r="H98" s="20"/>
      <c r="I98" s="20"/>
      <c r="J98" s="20"/>
      <c r="K98" s="21"/>
      <c r="L98" s="21"/>
      <c r="M98" s="21"/>
      <c r="N98" s="21"/>
      <c r="O98" s="21"/>
      <c r="P98" s="21"/>
      <c r="Q98" s="22"/>
      <c r="R98" s="22"/>
      <c r="S98" s="22"/>
      <c r="T98" s="30"/>
    </row>
    <row r="99" spans="2:20">
      <c r="B99" s="77" t="s">
        <v>181</v>
      </c>
      <c r="C99" s="16" t="s">
        <v>158</v>
      </c>
      <c r="G99" s="19"/>
      <c r="H99" s="20"/>
      <c r="I99" s="20"/>
      <c r="J99" s="20"/>
      <c r="K99" s="21"/>
      <c r="L99" s="21"/>
      <c r="M99" s="21"/>
      <c r="N99" s="21"/>
      <c r="O99" s="21"/>
      <c r="P99" s="21"/>
      <c r="Q99" s="22"/>
      <c r="R99" s="22"/>
      <c r="S99" s="22"/>
      <c r="T99" s="30"/>
    </row>
    <row r="100" spans="2:20">
      <c r="B100" s="77" t="s">
        <v>182</v>
      </c>
      <c r="C100" s="16" t="s">
        <v>158</v>
      </c>
      <c r="G100" s="19"/>
      <c r="H100" s="20"/>
      <c r="I100" s="20"/>
      <c r="J100" s="20"/>
      <c r="K100" s="21"/>
      <c r="L100" s="21"/>
      <c r="M100" s="21"/>
      <c r="N100" s="21"/>
      <c r="O100" s="21"/>
      <c r="P100" s="21"/>
      <c r="Q100" s="22"/>
      <c r="R100" s="22"/>
      <c r="S100" s="22"/>
      <c r="T100" s="30"/>
    </row>
    <row r="101" spans="2:20">
      <c r="B101" s="77" t="s">
        <v>183</v>
      </c>
      <c r="C101" s="16" t="s">
        <v>158</v>
      </c>
      <c r="G101" s="19"/>
      <c r="H101" s="20"/>
      <c r="I101" s="20"/>
      <c r="J101" s="20"/>
      <c r="K101" s="21"/>
      <c r="L101" s="21"/>
      <c r="M101" s="21"/>
      <c r="N101" s="21"/>
      <c r="O101" s="21"/>
      <c r="P101" s="21"/>
      <c r="Q101" s="22"/>
      <c r="R101" s="22"/>
      <c r="S101" s="22"/>
      <c r="T101" s="30"/>
    </row>
    <row r="102" spans="2:20">
      <c r="B102" s="29"/>
      <c r="C102" s="29"/>
      <c r="G102" s="19"/>
      <c r="H102" s="20"/>
      <c r="I102" s="20"/>
      <c r="J102" s="20"/>
      <c r="K102" s="21"/>
      <c r="L102" s="21"/>
      <c r="M102" s="21"/>
      <c r="N102" s="21"/>
      <c r="O102" s="21"/>
      <c r="P102" s="21"/>
      <c r="Q102" s="22"/>
      <c r="R102" s="22"/>
      <c r="S102" s="22"/>
      <c r="T102" s="30"/>
    </row>
    <row r="103" spans="2:20">
      <c r="B103" s="29"/>
      <c r="C103" s="29"/>
      <c r="G103" s="19"/>
      <c r="H103" s="20"/>
      <c r="I103" s="20"/>
      <c r="J103" s="20"/>
      <c r="K103" s="21"/>
      <c r="L103" s="21"/>
      <c r="M103" s="21"/>
      <c r="N103" s="21"/>
      <c r="O103" s="21"/>
      <c r="P103" s="21"/>
      <c r="Q103" s="22"/>
      <c r="R103" s="22"/>
      <c r="S103" s="22"/>
      <c r="T103" s="30"/>
    </row>
    <row r="104" spans="2:20">
      <c r="B104" s="29"/>
      <c r="C104" s="29"/>
      <c r="G104" s="19"/>
      <c r="H104" s="20"/>
      <c r="I104" s="20"/>
      <c r="J104" s="20"/>
      <c r="K104" s="21"/>
      <c r="L104" s="21"/>
      <c r="M104" s="21"/>
      <c r="N104" s="21"/>
      <c r="O104" s="21"/>
      <c r="P104" s="21"/>
      <c r="Q104" s="22"/>
      <c r="R104" s="22"/>
      <c r="S104" s="22"/>
      <c r="T104" s="30"/>
    </row>
    <row r="105" spans="2:20">
      <c r="B105" s="29"/>
      <c r="C105" s="29"/>
      <c r="G105" s="19"/>
      <c r="H105" s="20"/>
      <c r="I105" s="20"/>
      <c r="J105" s="20"/>
      <c r="K105" s="21"/>
      <c r="L105" s="21"/>
      <c r="M105" s="21"/>
      <c r="N105" s="21"/>
      <c r="O105" s="21"/>
      <c r="P105" s="21"/>
      <c r="Q105" s="22"/>
      <c r="R105" s="22"/>
      <c r="S105" s="22"/>
      <c r="T105" s="30"/>
    </row>
    <row r="106" spans="2:20">
      <c r="B106" s="29"/>
      <c r="C106" s="29"/>
      <c r="G106" s="19"/>
      <c r="H106" s="20"/>
      <c r="I106" s="20"/>
      <c r="J106" s="20"/>
      <c r="K106" s="21"/>
      <c r="L106" s="21"/>
      <c r="M106" s="21"/>
      <c r="N106" s="21"/>
      <c r="O106" s="21"/>
      <c r="P106" s="21"/>
      <c r="Q106" s="22"/>
      <c r="R106" s="22"/>
      <c r="S106" s="22"/>
      <c r="T106" s="30"/>
    </row>
    <row r="107" spans="2:20">
      <c r="B107" s="29"/>
      <c r="C107" s="29"/>
      <c r="G107" s="19"/>
      <c r="H107" s="20"/>
      <c r="I107" s="20"/>
      <c r="J107" s="20"/>
      <c r="K107" s="21"/>
      <c r="L107" s="21"/>
      <c r="M107" s="21"/>
      <c r="N107" s="21"/>
      <c r="O107" s="21"/>
      <c r="P107" s="21"/>
      <c r="Q107" s="22"/>
      <c r="R107" s="22"/>
      <c r="S107" s="22"/>
      <c r="T107" s="30"/>
    </row>
    <row r="108" spans="2:20">
      <c r="B108" s="29"/>
      <c r="C108" s="29"/>
      <c r="G108" s="19"/>
      <c r="H108" s="20"/>
      <c r="I108" s="20"/>
      <c r="J108" s="20"/>
      <c r="K108" s="21"/>
      <c r="L108" s="21"/>
      <c r="M108" s="21"/>
      <c r="N108" s="21"/>
      <c r="O108" s="21"/>
      <c r="P108" s="21"/>
      <c r="Q108" s="22"/>
      <c r="R108" s="22"/>
      <c r="S108" s="22"/>
      <c r="T108" s="30"/>
    </row>
    <row r="109" spans="2:20">
      <c r="B109" s="29"/>
      <c r="C109" s="29"/>
      <c r="G109" s="19"/>
      <c r="H109" s="20"/>
      <c r="I109" s="20"/>
      <c r="J109" s="20"/>
      <c r="K109" s="21"/>
      <c r="L109" s="21"/>
      <c r="M109" s="21"/>
      <c r="N109" s="21"/>
      <c r="O109" s="21"/>
      <c r="P109" s="21"/>
      <c r="Q109" s="22"/>
      <c r="R109" s="22"/>
      <c r="S109" s="22"/>
      <c r="T109" s="30"/>
    </row>
    <row r="110" spans="2:20">
      <c r="B110" s="29"/>
      <c r="C110" s="29"/>
      <c r="G110" s="19"/>
      <c r="H110" s="20"/>
      <c r="I110" s="20"/>
      <c r="J110" s="20"/>
      <c r="K110" s="21"/>
      <c r="L110" s="21"/>
      <c r="M110" s="21"/>
      <c r="N110" s="21"/>
      <c r="O110" s="21"/>
      <c r="P110" s="21"/>
      <c r="Q110" s="22"/>
      <c r="R110" s="22"/>
      <c r="S110" s="22"/>
      <c r="T110" s="30"/>
    </row>
    <row r="111" spans="2:20">
      <c r="B111" s="29"/>
      <c r="C111" s="29"/>
      <c r="G111" s="19"/>
      <c r="H111" s="20"/>
      <c r="I111" s="20"/>
      <c r="J111" s="20"/>
      <c r="K111" s="21"/>
      <c r="L111" s="21"/>
      <c r="M111" s="21"/>
      <c r="N111" s="21"/>
      <c r="O111" s="21"/>
      <c r="P111" s="21"/>
      <c r="Q111" s="22"/>
      <c r="R111" s="22"/>
      <c r="S111" s="22"/>
      <c r="T111" s="30"/>
    </row>
    <row r="112" spans="2:20">
      <c r="B112" s="29"/>
      <c r="C112" s="29"/>
      <c r="G112" s="19"/>
      <c r="H112" s="20"/>
      <c r="I112" s="20"/>
      <c r="J112" s="20"/>
      <c r="K112" s="21"/>
      <c r="L112" s="21"/>
      <c r="M112" s="21"/>
      <c r="N112" s="21"/>
      <c r="O112" s="21"/>
      <c r="P112" s="21"/>
      <c r="Q112" s="22"/>
      <c r="R112" s="22"/>
      <c r="S112" s="22"/>
      <c r="T112" s="30"/>
    </row>
    <row r="113" spans="2:20">
      <c r="B113" s="29"/>
      <c r="C113" s="29"/>
      <c r="G113" s="19"/>
      <c r="H113" s="20"/>
      <c r="I113" s="20"/>
      <c r="J113" s="20"/>
      <c r="K113" s="21"/>
      <c r="L113" s="21"/>
      <c r="M113" s="21"/>
      <c r="N113" s="21"/>
      <c r="O113" s="21"/>
      <c r="P113" s="21"/>
      <c r="Q113" s="22"/>
      <c r="R113" s="22"/>
      <c r="S113" s="22"/>
      <c r="T113" s="30"/>
    </row>
    <row r="114" spans="2:20">
      <c r="B114" s="29"/>
      <c r="C114" s="29"/>
      <c r="G114" s="19"/>
      <c r="H114" s="20"/>
      <c r="I114" s="20"/>
      <c r="J114" s="20"/>
      <c r="K114" s="21"/>
      <c r="L114" s="21"/>
      <c r="M114" s="21"/>
      <c r="N114" s="21"/>
      <c r="O114" s="21"/>
      <c r="P114" s="21"/>
      <c r="Q114" s="22"/>
      <c r="R114" s="22"/>
      <c r="S114" s="22"/>
      <c r="T114" s="30"/>
    </row>
    <row r="115" spans="2:20">
      <c r="B115" s="29"/>
      <c r="C115" s="29"/>
      <c r="G115" s="19"/>
      <c r="H115" s="20"/>
      <c r="I115" s="20"/>
      <c r="J115" s="20"/>
      <c r="K115" s="21"/>
      <c r="L115" s="21"/>
      <c r="M115" s="21"/>
      <c r="N115" s="21"/>
      <c r="O115" s="21"/>
      <c r="P115" s="21"/>
      <c r="Q115" s="22"/>
      <c r="R115" s="22"/>
      <c r="S115" s="22"/>
      <c r="T115" s="30"/>
    </row>
    <row r="116" spans="2:20">
      <c r="B116" s="29"/>
      <c r="C116" s="29"/>
      <c r="G116" s="19"/>
      <c r="H116" s="20"/>
      <c r="I116" s="20"/>
      <c r="J116" s="20"/>
      <c r="K116" s="21"/>
      <c r="L116" s="21"/>
      <c r="M116" s="21"/>
      <c r="N116" s="21"/>
      <c r="O116" s="21"/>
      <c r="P116" s="21"/>
      <c r="Q116" s="22"/>
      <c r="R116" s="22"/>
      <c r="S116" s="22"/>
      <c r="T116" s="30"/>
    </row>
    <row r="117" spans="2:20">
      <c r="B117" s="29"/>
      <c r="C117" s="29"/>
      <c r="G117" s="19"/>
      <c r="H117" s="20"/>
      <c r="I117" s="20"/>
      <c r="J117" s="20"/>
      <c r="K117" s="21"/>
      <c r="L117" s="21"/>
      <c r="M117" s="21"/>
      <c r="N117" s="21"/>
      <c r="O117" s="21"/>
      <c r="P117" s="21"/>
      <c r="Q117" s="22"/>
      <c r="R117" s="22"/>
      <c r="S117" s="22"/>
      <c r="T117" s="30"/>
    </row>
    <row r="118" spans="2:20">
      <c r="B118" s="29"/>
      <c r="C118" s="29"/>
      <c r="G118" s="19"/>
      <c r="H118" s="20"/>
      <c r="I118" s="20"/>
      <c r="J118" s="20"/>
      <c r="K118" s="21"/>
      <c r="L118" s="21"/>
      <c r="M118" s="21"/>
      <c r="N118" s="21"/>
      <c r="O118" s="21"/>
      <c r="P118" s="21"/>
      <c r="Q118" s="22"/>
      <c r="R118" s="22"/>
      <c r="S118" s="22"/>
      <c r="T118" s="30"/>
    </row>
    <row r="119" spans="2:20">
      <c r="B119" s="29"/>
      <c r="C119" s="29"/>
      <c r="G119" s="19"/>
      <c r="H119" s="20"/>
      <c r="I119" s="20"/>
      <c r="J119" s="20"/>
      <c r="K119" s="21"/>
      <c r="L119" s="21"/>
      <c r="M119" s="21"/>
      <c r="N119" s="21"/>
      <c r="O119" s="21"/>
      <c r="P119" s="21"/>
      <c r="Q119" s="22"/>
      <c r="R119" s="22"/>
      <c r="S119" s="22"/>
      <c r="T119" s="30"/>
    </row>
    <row r="120" spans="2:20">
      <c r="B120" s="29"/>
      <c r="C120" s="29"/>
      <c r="G120" s="19"/>
      <c r="H120" s="20"/>
      <c r="I120" s="20"/>
      <c r="J120" s="20"/>
      <c r="K120" s="21"/>
      <c r="L120" s="21"/>
      <c r="M120" s="21"/>
      <c r="N120" s="21"/>
      <c r="O120" s="21"/>
      <c r="P120" s="21"/>
      <c r="Q120" s="22"/>
      <c r="R120" s="22"/>
      <c r="S120" s="22"/>
      <c r="T120" s="30"/>
    </row>
    <row r="121" spans="2:20">
      <c r="B121" s="29"/>
      <c r="C121" s="29"/>
      <c r="G121" s="19"/>
      <c r="H121" s="20"/>
      <c r="I121" s="20"/>
      <c r="J121" s="20"/>
      <c r="K121" s="21"/>
      <c r="L121" s="21"/>
      <c r="M121" s="21"/>
      <c r="N121" s="21"/>
      <c r="O121" s="21"/>
      <c r="P121" s="21"/>
      <c r="Q121" s="22"/>
      <c r="R121" s="22"/>
      <c r="S121" s="22"/>
      <c r="T121" s="30"/>
    </row>
    <row r="122" spans="2:20">
      <c r="B122" s="29"/>
      <c r="C122" s="29"/>
      <c r="G122" s="19"/>
      <c r="H122" s="20"/>
      <c r="I122" s="20"/>
      <c r="J122" s="20"/>
      <c r="K122" s="21"/>
      <c r="L122" s="21"/>
      <c r="M122" s="21"/>
      <c r="N122" s="21"/>
      <c r="O122" s="21"/>
      <c r="P122" s="21"/>
      <c r="Q122" s="22"/>
      <c r="R122" s="22"/>
      <c r="S122" s="22"/>
      <c r="T122" s="30"/>
    </row>
    <row r="123" spans="2:20">
      <c r="B123" s="29"/>
      <c r="C123" s="29"/>
      <c r="G123" s="19"/>
      <c r="H123" s="20"/>
      <c r="I123" s="20"/>
      <c r="J123" s="20"/>
      <c r="K123" s="21"/>
      <c r="L123" s="21"/>
      <c r="M123" s="21"/>
      <c r="N123" s="21"/>
      <c r="O123" s="21"/>
      <c r="P123" s="21"/>
      <c r="Q123" s="22"/>
      <c r="R123" s="22"/>
      <c r="S123" s="22"/>
      <c r="T123" s="30"/>
    </row>
    <row r="124" spans="2:20">
      <c r="B124" s="29"/>
      <c r="C124" s="29"/>
      <c r="G124" s="19"/>
      <c r="H124" s="20"/>
      <c r="I124" s="20"/>
      <c r="J124" s="20"/>
      <c r="K124" s="21"/>
      <c r="L124" s="21"/>
      <c r="M124" s="21"/>
      <c r="N124" s="21"/>
      <c r="O124" s="21"/>
      <c r="P124" s="21"/>
      <c r="Q124" s="22"/>
      <c r="R124" s="22"/>
      <c r="S124" s="22"/>
      <c r="T124" s="30"/>
    </row>
    <row r="125" spans="2:20">
      <c r="B125" s="29"/>
      <c r="C125" s="29"/>
      <c r="G125" s="19"/>
      <c r="H125" s="20"/>
      <c r="I125" s="20"/>
      <c r="J125" s="20"/>
      <c r="K125" s="21"/>
      <c r="L125" s="21"/>
      <c r="M125" s="21"/>
      <c r="N125" s="21"/>
      <c r="O125" s="21"/>
      <c r="P125" s="21"/>
      <c r="Q125" s="22"/>
      <c r="R125" s="22"/>
      <c r="S125" s="22"/>
      <c r="T125" s="30"/>
    </row>
    <row r="126" spans="2:20">
      <c r="B126" s="29"/>
      <c r="C126" s="29"/>
      <c r="G126" s="19"/>
      <c r="H126" s="20"/>
      <c r="I126" s="20"/>
      <c r="J126" s="20"/>
      <c r="K126" s="21"/>
      <c r="L126" s="21"/>
      <c r="M126" s="21"/>
      <c r="N126" s="21"/>
      <c r="O126" s="21"/>
      <c r="P126" s="21"/>
      <c r="Q126" s="22"/>
      <c r="R126" s="22"/>
      <c r="S126" s="22"/>
      <c r="T126" s="30"/>
    </row>
    <row r="127" spans="2:20">
      <c r="B127" s="29"/>
      <c r="C127" s="29"/>
      <c r="G127" s="19"/>
      <c r="H127" s="20"/>
      <c r="I127" s="20"/>
      <c r="J127" s="20"/>
      <c r="K127" s="21"/>
      <c r="L127" s="21"/>
      <c r="M127" s="21"/>
      <c r="N127" s="21"/>
      <c r="O127" s="21"/>
      <c r="P127" s="21"/>
      <c r="Q127" s="22"/>
      <c r="R127" s="22"/>
      <c r="S127" s="22"/>
      <c r="T127" s="30"/>
    </row>
    <row r="128" spans="2:20">
      <c r="B128" s="29"/>
      <c r="C128" s="29"/>
      <c r="G128" s="19"/>
      <c r="H128" s="20"/>
      <c r="I128" s="20"/>
      <c r="J128" s="20"/>
      <c r="K128" s="21"/>
      <c r="L128" s="21"/>
      <c r="M128" s="21"/>
      <c r="N128" s="21"/>
      <c r="O128" s="21"/>
      <c r="P128" s="21"/>
      <c r="Q128" s="22"/>
      <c r="R128" s="22"/>
      <c r="S128" s="22"/>
      <c r="T128" s="30"/>
    </row>
    <row r="129" spans="2:20">
      <c r="B129" s="29"/>
      <c r="C129" s="29"/>
      <c r="G129" s="19"/>
      <c r="H129" s="20"/>
      <c r="I129" s="20"/>
      <c r="J129" s="20"/>
      <c r="K129" s="21"/>
      <c r="L129" s="21"/>
      <c r="M129" s="21"/>
      <c r="N129" s="21"/>
      <c r="O129" s="21"/>
      <c r="P129" s="21"/>
      <c r="Q129" s="22"/>
      <c r="R129" s="22"/>
      <c r="S129" s="22"/>
      <c r="T129" s="30"/>
    </row>
    <row r="130" spans="2:20">
      <c r="B130" s="29"/>
      <c r="C130" s="29"/>
      <c r="G130" s="19"/>
      <c r="H130" s="20"/>
      <c r="I130" s="20"/>
      <c r="J130" s="20"/>
      <c r="K130" s="21"/>
      <c r="L130" s="21"/>
      <c r="M130" s="21"/>
      <c r="N130" s="21"/>
      <c r="O130" s="21"/>
      <c r="P130" s="21"/>
      <c r="Q130" s="22"/>
      <c r="R130" s="22"/>
      <c r="S130" s="22"/>
      <c r="T130" s="30"/>
    </row>
    <row r="131" spans="2:20">
      <c r="B131" s="29"/>
      <c r="C131" s="29"/>
      <c r="G131" s="19"/>
      <c r="H131" s="20"/>
      <c r="I131" s="20"/>
      <c r="J131" s="20"/>
      <c r="K131" s="21"/>
      <c r="L131" s="21"/>
      <c r="M131" s="21"/>
      <c r="N131" s="21"/>
      <c r="O131" s="21"/>
      <c r="P131" s="21"/>
      <c r="Q131" s="22"/>
      <c r="R131" s="22"/>
      <c r="S131" s="22"/>
      <c r="T131" s="30"/>
    </row>
    <row r="132" spans="2:20">
      <c r="B132" s="29"/>
      <c r="C132" s="29"/>
      <c r="G132" s="19"/>
      <c r="H132" s="20"/>
      <c r="I132" s="20"/>
      <c r="J132" s="20"/>
      <c r="K132" s="21"/>
      <c r="L132" s="21"/>
      <c r="M132" s="21"/>
      <c r="N132" s="21"/>
      <c r="O132" s="21"/>
      <c r="P132" s="21"/>
      <c r="Q132" s="22"/>
      <c r="R132" s="22"/>
      <c r="S132" s="22"/>
      <c r="T132" s="30"/>
    </row>
    <row r="133" spans="2:20">
      <c r="B133" s="29"/>
      <c r="C133" s="29"/>
      <c r="G133" s="19"/>
      <c r="H133" s="20"/>
      <c r="I133" s="20"/>
      <c r="J133" s="20"/>
      <c r="K133" s="21"/>
      <c r="L133" s="21"/>
      <c r="M133" s="21"/>
      <c r="N133" s="21"/>
      <c r="O133" s="21"/>
      <c r="P133" s="21"/>
      <c r="Q133" s="22"/>
      <c r="R133" s="22"/>
      <c r="S133" s="22"/>
      <c r="T133" s="30"/>
    </row>
    <row r="134" spans="2:20">
      <c r="B134" s="29"/>
      <c r="C134" s="29"/>
      <c r="G134" s="19"/>
      <c r="H134" s="20"/>
      <c r="I134" s="20"/>
      <c r="J134" s="20"/>
      <c r="K134" s="21"/>
      <c r="L134" s="21"/>
      <c r="M134" s="21"/>
      <c r="N134" s="21"/>
      <c r="O134" s="21"/>
      <c r="P134" s="21"/>
      <c r="Q134" s="22"/>
      <c r="R134" s="22"/>
      <c r="S134" s="22"/>
      <c r="T134" s="30"/>
    </row>
    <row r="135" spans="2:20">
      <c r="B135" s="29"/>
      <c r="C135" s="29"/>
      <c r="G135" s="19"/>
      <c r="H135" s="20"/>
      <c r="I135" s="20"/>
      <c r="J135" s="20"/>
      <c r="K135" s="21"/>
      <c r="L135" s="21"/>
      <c r="M135" s="21"/>
      <c r="N135" s="21"/>
      <c r="O135" s="21"/>
      <c r="P135" s="21"/>
      <c r="Q135" s="22"/>
      <c r="R135" s="22"/>
      <c r="S135" s="22"/>
      <c r="T135" s="30"/>
    </row>
    <row r="136" spans="2:20">
      <c r="B136" s="29"/>
      <c r="C136" s="29"/>
      <c r="G136" s="19"/>
      <c r="H136" s="20"/>
      <c r="I136" s="20"/>
      <c r="J136" s="20"/>
      <c r="K136" s="21"/>
      <c r="L136" s="21"/>
      <c r="M136" s="21"/>
      <c r="N136" s="21"/>
      <c r="O136" s="21"/>
      <c r="P136" s="21"/>
      <c r="Q136" s="22"/>
      <c r="R136" s="22"/>
      <c r="S136" s="22"/>
      <c r="T136" s="30"/>
    </row>
    <row r="137" spans="2:20">
      <c r="B137" s="29"/>
      <c r="C137" s="29"/>
      <c r="G137" s="19"/>
      <c r="H137" s="20"/>
      <c r="I137" s="20"/>
      <c r="J137" s="20"/>
      <c r="K137" s="21"/>
      <c r="L137" s="21"/>
      <c r="M137" s="21"/>
      <c r="N137" s="21"/>
      <c r="O137" s="21"/>
      <c r="P137" s="21"/>
      <c r="Q137" s="22"/>
      <c r="R137" s="22"/>
      <c r="S137" s="22"/>
      <c r="T137" s="30"/>
    </row>
    <row r="138" spans="2:20">
      <c r="B138" s="29"/>
      <c r="C138" s="29"/>
      <c r="G138" s="19"/>
      <c r="H138" s="20"/>
      <c r="I138" s="20"/>
      <c r="J138" s="20"/>
      <c r="K138" s="21"/>
      <c r="L138" s="21"/>
      <c r="M138" s="21"/>
      <c r="N138" s="21"/>
      <c r="O138" s="21"/>
      <c r="P138" s="21"/>
      <c r="Q138" s="22"/>
      <c r="R138" s="22"/>
      <c r="S138" s="22"/>
      <c r="T138" s="30"/>
    </row>
    <row r="139" spans="2:20">
      <c r="B139" s="29"/>
      <c r="C139" s="29"/>
      <c r="G139" s="19"/>
      <c r="H139" s="20"/>
      <c r="I139" s="20"/>
      <c r="J139" s="20"/>
      <c r="K139" s="21"/>
      <c r="L139" s="21"/>
      <c r="M139" s="21"/>
      <c r="N139" s="21"/>
      <c r="O139" s="21"/>
      <c r="P139" s="21"/>
      <c r="Q139" s="22"/>
      <c r="R139" s="22"/>
      <c r="S139" s="22"/>
      <c r="T139" s="30"/>
    </row>
    <row r="140" spans="2:20">
      <c r="B140" s="29"/>
      <c r="C140" s="29"/>
      <c r="G140" s="19"/>
      <c r="H140" s="20"/>
      <c r="I140" s="20"/>
      <c r="J140" s="20"/>
      <c r="K140" s="21"/>
      <c r="L140" s="21"/>
      <c r="M140" s="21"/>
      <c r="N140" s="21"/>
      <c r="O140" s="21"/>
      <c r="P140" s="21"/>
      <c r="Q140" s="22"/>
      <c r="R140" s="22"/>
      <c r="S140" s="22"/>
      <c r="T140" s="30"/>
    </row>
    <row r="141" spans="2:20">
      <c r="B141" s="29"/>
      <c r="C141" s="29"/>
      <c r="G141" s="19"/>
      <c r="H141" s="20"/>
      <c r="I141" s="20"/>
      <c r="J141" s="20"/>
      <c r="K141" s="21"/>
      <c r="L141" s="21"/>
      <c r="M141" s="21"/>
      <c r="N141" s="21"/>
      <c r="O141" s="21"/>
      <c r="P141" s="21"/>
      <c r="Q141" s="22"/>
      <c r="R141" s="22"/>
      <c r="S141" s="22"/>
      <c r="T141" s="30"/>
    </row>
    <row r="142" spans="2:20">
      <c r="B142" s="29"/>
      <c r="C142" s="29"/>
      <c r="G142" s="19"/>
      <c r="H142" s="20"/>
      <c r="I142" s="20"/>
      <c r="J142" s="20"/>
      <c r="K142" s="21"/>
      <c r="L142" s="21"/>
      <c r="M142" s="21"/>
      <c r="N142" s="21"/>
      <c r="O142" s="21"/>
      <c r="P142" s="21"/>
      <c r="Q142" s="22"/>
      <c r="R142" s="22"/>
      <c r="S142" s="22"/>
      <c r="T142" s="30"/>
    </row>
    <row r="143" spans="2:20">
      <c r="B143" s="29"/>
      <c r="C143" s="29"/>
      <c r="G143" s="19"/>
      <c r="H143" s="20"/>
      <c r="I143" s="20"/>
      <c r="J143" s="20"/>
      <c r="K143" s="21"/>
      <c r="L143" s="21"/>
      <c r="M143" s="21"/>
      <c r="N143" s="21"/>
      <c r="O143" s="21"/>
      <c r="P143" s="21"/>
      <c r="Q143" s="22"/>
      <c r="R143" s="22"/>
      <c r="S143" s="22"/>
      <c r="T143" s="30"/>
    </row>
    <row r="144" spans="2:20">
      <c r="B144" s="29"/>
      <c r="C144" s="29"/>
      <c r="G144" s="19"/>
      <c r="H144" s="20"/>
      <c r="I144" s="20"/>
      <c r="J144" s="20"/>
      <c r="K144" s="21"/>
      <c r="L144" s="21"/>
      <c r="M144" s="21"/>
      <c r="N144" s="21"/>
      <c r="O144" s="21"/>
      <c r="P144" s="21"/>
      <c r="Q144" s="22"/>
      <c r="R144" s="22"/>
      <c r="S144" s="22"/>
      <c r="T144" s="30"/>
    </row>
    <row r="145" spans="2:20">
      <c r="B145" s="29"/>
      <c r="C145" s="29"/>
      <c r="G145" s="19"/>
      <c r="H145" s="20"/>
      <c r="I145" s="20"/>
      <c r="J145" s="20"/>
      <c r="K145" s="21"/>
      <c r="L145" s="21"/>
      <c r="M145" s="21"/>
      <c r="N145" s="21"/>
      <c r="O145" s="21"/>
      <c r="P145" s="21"/>
      <c r="Q145" s="22"/>
      <c r="R145" s="22"/>
      <c r="S145" s="22"/>
      <c r="T145" s="30"/>
    </row>
    <row r="146" spans="2:20">
      <c r="B146" s="29"/>
      <c r="C146" s="29"/>
      <c r="G146" s="19"/>
      <c r="H146" s="20"/>
      <c r="I146" s="20"/>
      <c r="J146" s="20"/>
      <c r="K146" s="21"/>
      <c r="L146" s="21"/>
      <c r="M146" s="21"/>
      <c r="N146" s="21"/>
      <c r="O146" s="21"/>
      <c r="P146" s="21"/>
      <c r="Q146" s="22"/>
      <c r="R146" s="22"/>
      <c r="S146" s="22"/>
      <c r="T146" s="30"/>
    </row>
    <row r="147" spans="2:20">
      <c r="B147" s="29"/>
      <c r="C147" s="29"/>
      <c r="G147" s="19"/>
      <c r="H147" s="20"/>
      <c r="I147" s="20"/>
      <c r="J147" s="20"/>
      <c r="K147" s="21"/>
      <c r="L147" s="21"/>
      <c r="M147" s="21"/>
      <c r="N147" s="21"/>
      <c r="O147" s="21"/>
      <c r="P147" s="21"/>
      <c r="Q147" s="22"/>
      <c r="R147" s="22"/>
      <c r="S147" s="22"/>
      <c r="T147" s="30"/>
    </row>
    <row r="148" spans="2:20">
      <c r="B148" s="29"/>
      <c r="C148" s="29"/>
      <c r="G148" s="19"/>
      <c r="H148" s="20"/>
      <c r="I148" s="20"/>
      <c r="J148" s="20"/>
      <c r="K148" s="21"/>
      <c r="L148" s="21"/>
      <c r="M148" s="21"/>
      <c r="N148" s="21"/>
      <c r="O148" s="21"/>
      <c r="P148" s="21"/>
      <c r="Q148" s="22"/>
      <c r="R148" s="22"/>
      <c r="S148" s="22"/>
      <c r="T148" s="30"/>
    </row>
    <row r="149" spans="2:20">
      <c r="B149" s="29"/>
      <c r="C149" s="29"/>
      <c r="G149" s="19"/>
      <c r="H149" s="20"/>
      <c r="I149" s="20"/>
      <c r="J149" s="20"/>
      <c r="K149" s="21"/>
      <c r="L149" s="21"/>
      <c r="M149" s="21"/>
      <c r="N149" s="21"/>
      <c r="O149" s="21"/>
      <c r="P149" s="21"/>
      <c r="Q149" s="22"/>
      <c r="R149" s="22"/>
      <c r="S149" s="22"/>
      <c r="T149" s="30"/>
    </row>
    <row r="150" spans="2:20">
      <c r="B150" s="29"/>
      <c r="C150" s="29"/>
      <c r="G150" s="19"/>
      <c r="H150" s="20"/>
      <c r="I150" s="20"/>
      <c r="J150" s="20"/>
      <c r="K150" s="21"/>
      <c r="L150" s="21"/>
      <c r="M150" s="21"/>
      <c r="N150" s="21"/>
      <c r="O150" s="21"/>
      <c r="P150" s="21"/>
      <c r="Q150" s="22"/>
      <c r="R150" s="22"/>
      <c r="S150" s="22"/>
      <c r="T150" s="30"/>
    </row>
    <row r="151" spans="2:20">
      <c r="B151" s="29"/>
      <c r="C151" s="29"/>
      <c r="G151" s="19"/>
      <c r="H151" s="20"/>
      <c r="I151" s="20"/>
      <c r="J151" s="20"/>
      <c r="K151" s="21"/>
      <c r="L151" s="21"/>
      <c r="M151" s="21"/>
      <c r="N151" s="21"/>
      <c r="O151" s="21"/>
      <c r="P151" s="21"/>
      <c r="Q151" s="22"/>
      <c r="R151" s="22"/>
      <c r="S151" s="22"/>
      <c r="T151" s="30"/>
    </row>
    <row r="152" spans="2:20">
      <c r="B152" s="29"/>
      <c r="C152" s="29"/>
      <c r="G152" s="19"/>
      <c r="H152" s="20"/>
      <c r="I152" s="20"/>
      <c r="J152" s="20"/>
      <c r="K152" s="21"/>
      <c r="L152" s="21"/>
      <c r="M152" s="21"/>
      <c r="N152" s="21"/>
      <c r="O152" s="21"/>
      <c r="P152" s="21"/>
      <c r="Q152" s="22"/>
      <c r="R152" s="22"/>
      <c r="S152" s="22"/>
      <c r="T152" s="30"/>
    </row>
    <row r="153" spans="2:20">
      <c r="B153" s="29"/>
      <c r="C153" s="29"/>
      <c r="G153" s="19"/>
      <c r="H153" s="20"/>
      <c r="I153" s="20"/>
      <c r="J153" s="20"/>
      <c r="K153" s="21"/>
      <c r="L153" s="21"/>
      <c r="M153" s="21"/>
      <c r="N153" s="21"/>
      <c r="O153" s="21"/>
      <c r="P153" s="21"/>
      <c r="Q153" s="22"/>
      <c r="R153" s="22"/>
      <c r="S153" s="22"/>
      <c r="T153" s="30"/>
    </row>
    <row r="154" spans="2:20">
      <c r="B154" s="29"/>
      <c r="C154" s="29"/>
      <c r="G154" s="19"/>
      <c r="H154" s="20"/>
      <c r="I154" s="20"/>
      <c r="J154" s="20"/>
      <c r="K154" s="21"/>
      <c r="L154" s="21"/>
      <c r="M154" s="21"/>
      <c r="N154" s="21"/>
      <c r="O154" s="21"/>
      <c r="P154" s="21"/>
      <c r="Q154" s="22"/>
      <c r="R154" s="22"/>
      <c r="S154" s="22"/>
      <c r="T154" s="30"/>
    </row>
    <row r="155" spans="2:20">
      <c r="B155" s="29"/>
      <c r="C155" s="29"/>
      <c r="G155" s="19"/>
      <c r="H155" s="20"/>
      <c r="I155" s="20"/>
      <c r="J155" s="20"/>
      <c r="K155" s="21"/>
      <c r="L155" s="21"/>
      <c r="M155" s="21"/>
      <c r="N155" s="21"/>
      <c r="O155" s="21"/>
      <c r="P155" s="21"/>
      <c r="Q155" s="22"/>
      <c r="R155" s="22"/>
      <c r="S155" s="22"/>
      <c r="T155" s="30"/>
    </row>
    <row r="156" spans="2:20">
      <c r="B156" s="29"/>
      <c r="C156" s="29"/>
      <c r="G156" s="19"/>
      <c r="H156" s="20"/>
      <c r="I156" s="20"/>
      <c r="J156" s="20"/>
      <c r="K156" s="21"/>
      <c r="L156" s="21"/>
      <c r="M156" s="21"/>
      <c r="N156" s="21"/>
      <c r="O156" s="21"/>
      <c r="P156" s="21"/>
      <c r="Q156" s="22"/>
      <c r="R156" s="22"/>
      <c r="S156" s="22"/>
      <c r="T156" s="30"/>
    </row>
    <row r="157" spans="2:20">
      <c r="B157" s="29"/>
      <c r="C157" s="29"/>
      <c r="G157" s="19"/>
      <c r="H157" s="20"/>
      <c r="I157" s="20"/>
      <c r="J157" s="20"/>
      <c r="K157" s="21"/>
      <c r="L157" s="21"/>
      <c r="M157" s="21"/>
      <c r="N157" s="21"/>
      <c r="O157" s="21"/>
      <c r="P157" s="21"/>
      <c r="Q157" s="22"/>
      <c r="R157" s="22"/>
      <c r="S157" s="22"/>
      <c r="T157" s="30"/>
    </row>
    <row r="158" spans="2:20">
      <c r="B158" s="29"/>
      <c r="C158" s="29"/>
      <c r="G158" s="19"/>
      <c r="H158" s="20"/>
      <c r="I158" s="20"/>
      <c r="J158" s="20"/>
      <c r="K158" s="21"/>
      <c r="L158" s="21"/>
      <c r="M158" s="21"/>
      <c r="N158" s="21"/>
      <c r="O158" s="21"/>
      <c r="P158" s="21"/>
      <c r="Q158" s="22"/>
      <c r="R158" s="22"/>
      <c r="S158" s="22"/>
      <c r="T158" s="30"/>
    </row>
    <row r="159" spans="2:20">
      <c r="B159" s="29"/>
      <c r="C159" s="29"/>
      <c r="G159" s="19"/>
      <c r="H159" s="20"/>
      <c r="I159" s="20"/>
      <c r="J159" s="20"/>
      <c r="K159" s="21"/>
      <c r="L159" s="21"/>
      <c r="M159" s="21"/>
      <c r="N159" s="21"/>
      <c r="O159" s="21"/>
      <c r="P159" s="21"/>
      <c r="Q159" s="22"/>
      <c r="R159" s="22"/>
      <c r="S159" s="22"/>
      <c r="T159" s="30"/>
    </row>
    <row r="160" spans="2:20">
      <c r="B160" s="29"/>
      <c r="C160" s="29"/>
      <c r="G160" s="19"/>
      <c r="H160" s="20"/>
      <c r="I160" s="20"/>
      <c r="J160" s="20"/>
      <c r="K160" s="21"/>
      <c r="L160" s="21"/>
      <c r="M160" s="21"/>
      <c r="N160" s="21"/>
      <c r="O160" s="21"/>
      <c r="P160" s="21"/>
      <c r="Q160" s="22"/>
      <c r="R160" s="22"/>
      <c r="S160" s="22"/>
      <c r="T160" s="30"/>
    </row>
    <row r="161" spans="2:20">
      <c r="B161" s="29"/>
      <c r="C161" s="29"/>
      <c r="G161" s="19"/>
      <c r="H161" s="20"/>
      <c r="I161" s="20"/>
      <c r="J161" s="20"/>
      <c r="K161" s="21"/>
      <c r="L161" s="21"/>
      <c r="M161" s="21"/>
      <c r="N161" s="21"/>
      <c r="O161" s="21"/>
      <c r="P161" s="21"/>
      <c r="Q161" s="22"/>
      <c r="R161" s="22"/>
      <c r="S161" s="22"/>
      <c r="T161" s="30"/>
    </row>
    <row r="162" spans="2:20">
      <c r="B162" s="29"/>
      <c r="C162" s="29"/>
      <c r="G162" s="19"/>
      <c r="H162" s="20"/>
      <c r="I162" s="20"/>
      <c r="J162" s="20"/>
      <c r="K162" s="21"/>
      <c r="L162" s="21"/>
      <c r="M162" s="21"/>
      <c r="N162" s="21"/>
      <c r="O162" s="21"/>
      <c r="P162" s="21"/>
      <c r="Q162" s="22"/>
      <c r="R162" s="22"/>
      <c r="S162" s="22"/>
      <c r="T162" s="30"/>
    </row>
    <row r="163" spans="2:20">
      <c r="B163" s="29"/>
      <c r="C163" s="29"/>
      <c r="G163" s="19"/>
      <c r="H163" s="20"/>
      <c r="I163" s="20"/>
      <c r="J163" s="20"/>
      <c r="K163" s="21"/>
      <c r="L163" s="21"/>
      <c r="M163" s="21"/>
      <c r="N163" s="21"/>
      <c r="O163" s="21"/>
      <c r="P163" s="21"/>
      <c r="Q163" s="22"/>
      <c r="R163" s="22"/>
      <c r="S163" s="22"/>
      <c r="T163" s="30"/>
    </row>
    <row r="164" spans="2:20">
      <c r="B164" s="29"/>
      <c r="C164" s="29"/>
      <c r="G164" s="19"/>
      <c r="H164" s="20"/>
      <c r="I164" s="20"/>
      <c r="J164" s="20"/>
      <c r="K164" s="21"/>
      <c r="L164" s="21"/>
      <c r="M164" s="21"/>
      <c r="N164" s="21"/>
      <c r="O164" s="21"/>
      <c r="P164" s="21"/>
      <c r="Q164" s="22"/>
      <c r="R164" s="22"/>
      <c r="S164" s="22"/>
      <c r="T164" s="30"/>
    </row>
    <row r="165" spans="2:20">
      <c r="B165" s="29"/>
      <c r="C165" s="29"/>
      <c r="G165" s="19"/>
      <c r="H165" s="20"/>
      <c r="I165" s="20"/>
      <c r="J165" s="20"/>
      <c r="K165" s="21"/>
      <c r="L165" s="21"/>
      <c r="M165" s="21"/>
      <c r="N165" s="21"/>
      <c r="O165" s="21"/>
      <c r="P165" s="21"/>
      <c r="Q165" s="22"/>
      <c r="R165" s="22"/>
      <c r="S165" s="22"/>
      <c r="T165" s="30"/>
    </row>
    <row r="166" spans="2:20">
      <c r="B166" s="29"/>
      <c r="C166" s="29"/>
      <c r="G166" s="19"/>
      <c r="H166" s="20"/>
      <c r="I166" s="20"/>
      <c r="J166" s="20"/>
      <c r="K166" s="21"/>
      <c r="L166" s="21"/>
      <c r="M166" s="21"/>
      <c r="N166" s="21"/>
      <c r="O166" s="21"/>
      <c r="P166" s="21"/>
      <c r="Q166" s="22"/>
      <c r="R166" s="22"/>
      <c r="S166" s="22"/>
      <c r="T166" s="30"/>
    </row>
    <row r="167" spans="2:20">
      <c r="B167" s="29"/>
      <c r="C167" s="29"/>
      <c r="G167" s="19"/>
      <c r="H167" s="20"/>
      <c r="I167" s="20"/>
      <c r="J167" s="20"/>
      <c r="K167" s="21"/>
      <c r="L167" s="21"/>
      <c r="M167" s="21"/>
      <c r="N167" s="21"/>
      <c r="O167" s="21"/>
      <c r="P167" s="21"/>
      <c r="Q167" s="22"/>
      <c r="R167" s="22"/>
      <c r="S167" s="22"/>
      <c r="T167" s="30"/>
    </row>
    <row r="168" spans="2:20">
      <c r="B168" s="29"/>
      <c r="C168" s="29"/>
      <c r="G168" s="19"/>
      <c r="H168" s="20"/>
      <c r="I168" s="20"/>
      <c r="J168" s="20"/>
      <c r="K168" s="21"/>
      <c r="L168" s="21"/>
      <c r="M168" s="21"/>
      <c r="N168" s="21"/>
      <c r="O168" s="21"/>
      <c r="P168" s="21"/>
      <c r="Q168" s="22"/>
      <c r="R168" s="22"/>
      <c r="S168" s="22"/>
      <c r="T168" s="30"/>
    </row>
    <row r="169" spans="2:20">
      <c r="B169" s="29"/>
      <c r="C169" s="29"/>
      <c r="G169" s="19"/>
      <c r="H169" s="20"/>
      <c r="I169" s="20"/>
      <c r="J169" s="20"/>
      <c r="K169" s="21"/>
      <c r="L169" s="21"/>
      <c r="M169" s="21"/>
      <c r="N169" s="21"/>
      <c r="O169" s="21"/>
      <c r="P169" s="21"/>
      <c r="Q169" s="22"/>
      <c r="R169" s="22"/>
      <c r="S169" s="22"/>
      <c r="T169" s="30"/>
    </row>
    <row r="170" spans="2:20">
      <c r="B170" s="29"/>
      <c r="C170" s="29"/>
      <c r="G170" s="19"/>
      <c r="H170" s="20"/>
      <c r="I170" s="20"/>
      <c r="J170" s="20"/>
      <c r="K170" s="21"/>
      <c r="L170" s="21"/>
      <c r="M170" s="21"/>
      <c r="N170" s="21"/>
      <c r="O170" s="21"/>
      <c r="P170" s="21"/>
      <c r="Q170" s="22"/>
      <c r="R170" s="22"/>
      <c r="S170" s="22"/>
      <c r="T170" s="30"/>
    </row>
    <row r="171" spans="2:20">
      <c r="B171" s="29"/>
      <c r="C171" s="29"/>
      <c r="G171" s="19"/>
      <c r="H171" s="20"/>
      <c r="I171" s="20"/>
      <c r="J171" s="20"/>
      <c r="K171" s="21"/>
      <c r="L171" s="21"/>
      <c r="M171" s="21"/>
      <c r="N171" s="21"/>
      <c r="O171" s="21"/>
      <c r="P171" s="21"/>
      <c r="Q171" s="22"/>
      <c r="R171" s="22"/>
      <c r="S171" s="22"/>
      <c r="T171" s="30"/>
    </row>
    <row r="172" spans="2:20">
      <c r="B172" s="29"/>
      <c r="C172" s="29"/>
      <c r="G172" s="19"/>
      <c r="H172" s="20"/>
      <c r="I172" s="20"/>
      <c r="J172" s="20"/>
      <c r="K172" s="21"/>
      <c r="L172" s="21"/>
      <c r="M172" s="21"/>
      <c r="N172" s="21"/>
      <c r="O172" s="21"/>
      <c r="P172" s="21"/>
      <c r="Q172" s="22"/>
      <c r="R172" s="22"/>
      <c r="S172" s="22"/>
      <c r="T172" s="30"/>
    </row>
    <row r="173" spans="2:20">
      <c r="B173" s="29"/>
      <c r="C173" s="29"/>
      <c r="G173" s="19"/>
      <c r="H173" s="20"/>
      <c r="I173" s="20"/>
      <c r="J173" s="20"/>
      <c r="K173" s="21"/>
      <c r="L173" s="21"/>
      <c r="M173" s="21"/>
      <c r="N173" s="21"/>
      <c r="O173" s="21"/>
      <c r="P173" s="21"/>
      <c r="Q173" s="22"/>
      <c r="R173" s="22"/>
      <c r="S173" s="22"/>
      <c r="T173" s="30"/>
    </row>
    <row r="174" spans="2:20">
      <c r="B174" s="29"/>
      <c r="C174" s="29"/>
      <c r="G174" s="19"/>
      <c r="H174" s="20"/>
      <c r="I174" s="20"/>
      <c r="J174" s="20"/>
      <c r="K174" s="21"/>
      <c r="L174" s="21"/>
      <c r="M174" s="21"/>
      <c r="N174" s="21"/>
      <c r="O174" s="21"/>
      <c r="P174" s="21"/>
      <c r="Q174" s="22"/>
      <c r="R174" s="22"/>
      <c r="S174" s="22"/>
      <c r="T174" s="30"/>
    </row>
    <row r="175" spans="2:20">
      <c r="B175" s="29"/>
      <c r="C175" s="29"/>
      <c r="G175" s="19"/>
      <c r="H175" s="20"/>
      <c r="I175" s="20"/>
      <c r="J175" s="20"/>
      <c r="K175" s="21"/>
      <c r="L175" s="21"/>
      <c r="M175" s="21"/>
      <c r="N175" s="21"/>
      <c r="O175" s="21"/>
      <c r="P175" s="21"/>
      <c r="Q175" s="22"/>
      <c r="R175" s="22"/>
      <c r="S175" s="22"/>
      <c r="T175" s="30"/>
    </row>
    <row r="176" spans="2:20">
      <c r="B176" s="29"/>
      <c r="C176" s="29"/>
      <c r="G176" s="19"/>
      <c r="H176" s="20"/>
      <c r="I176" s="20"/>
      <c r="J176" s="20"/>
      <c r="K176" s="21"/>
      <c r="L176" s="21"/>
      <c r="M176" s="21"/>
      <c r="N176" s="21"/>
      <c r="O176" s="21"/>
      <c r="P176" s="21"/>
      <c r="Q176" s="22"/>
      <c r="R176" s="22"/>
      <c r="S176" s="22"/>
      <c r="T176" s="30"/>
    </row>
    <row r="177" spans="2:20">
      <c r="B177" s="29"/>
      <c r="C177" s="29"/>
      <c r="G177" s="19"/>
      <c r="H177" s="20"/>
      <c r="I177" s="20"/>
      <c r="J177" s="20"/>
      <c r="K177" s="21"/>
      <c r="L177" s="21"/>
      <c r="M177" s="21"/>
      <c r="N177" s="21"/>
      <c r="O177" s="21"/>
      <c r="P177" s="21"/>
      <c r="Q177" s="22"/>
      <c r="R177" s="22"/>
      <c r="S177" s="22"/>
      <c r="T177" s="30"/>
    </row>
    <row r="178" spans="2:20">
      <c r="B178" s="29"/>
      <c r="C178" s="29"/>
      <c r="G178" s="19"/>
      <c r="H178" s="20"/>
      <c r="I178" s="20"/>
      <c r="J178" s="20"/>
      <c r="K178" s="21"/>
      <c r="L178" s="21"/>
      <c r="M178" s="21"/>
      <c r="N178" s="21"/>
      <c r="O178" s="21"/>
      <c r="P178" s="21"/>
      <c r="Q178" s="22"/>
      <c r="R178" s="22"/>
      <c r="S178" s="22"/>
      <c r="T178" s="30"/>
    </row>
    <row r="179" spans="2:20">
      <c r="B179" s="29"/>
      <c r="C179" s="29"/>
      <c r="G179" s="19"/>
      <c r="H179" s="20"/>
      <c r="I179" s="20"/>
      <c r="J179" s="20"/>
      <c r="K179" s="21"/>
      <c r="L179" s="21"/>
      <c r="M179" s="21"/>
      <c r="N179" s="21"/>
      <c r="O179" s="21"/>
      <c r="P179" s="21"/>
      <c r="Q179" s="22"/>
      <c r="R179" s="22"/>
      <c r="S179" s="22"/>
      <c r="T179" s="30"/>
    </row>
    <row r="180" spans="2:20">
      <c r="B180" s="29"/>
      <c r="C180" s="29"/>
      <c r="G180" s="19"/>
      <c r="H180" s="20"/>
      <c r="I180" s="20"/>
      <c r="J180" s="20"/>
      <c r="K180" s="21"/>
      <c r="L180" s="21"/>
      <c r="M180" s="21"/>
      <c r="N180" s="21"/>
      <c r="O180" s="21"/>
      <c r="P180" s="21"/>
      <c r="Q180" s="22"/>
      <c r="R180" s="22"/>
      <c r="S180" s="22"/>
      <c r="T180" s="30"/>
    </row>
    <row r="181" spans="2:20">
      <c r="B181" s="29"/>
      <c r="C181" s="29"/>
      <c r="G181" s="19"/>
      <c r="H181" s="20"/>
      <c r="I181" s="20"/>
      <c r="J181" s="20"/>
      <c r="K181" s="21"/>
      <c r="L181" s="21"/>
      <c r="M181" s="21"/>
      <c r="N181" s="21"/>
      <c r="O181" s="21"/>
      <c r="P181" s="21"/>
      <c r="Q181" s="22"/>
      <c r="R181" s="22"/>
      <c r="S181" s="22"/>
      <c r="T181" s="30"/>
    </row>
    <row r="182" spans="2:20">
      <c r="B182" s="29"/>
      <c r="C182" s="29"/>
      <c r="G182" s="19"/>
      <c r="H182" s="20"/>
      <c r="I182" s="20"/>
      <c r="J182" s="20"/>
      <c r="K182" s="21"/>
      <c r="L182" s="21"/>
      <c r="M182" s="21"/>
      <c r="N182" s="21"/>
      <c r="O182" s="21"/>
      <c r="P182" s="21"/>
      <c r="Q182" s="22"/>
      <c r="R182" s="22"/>
      <c r="S182" s="22"/>
      <c r="T182" s="30"/>
    </row>
    <row r="183" spans="2:20">
      <c r="B183" s="29"/>
      <c r="C183" s="29"/>
      <c r="G183" s="19"/>
      <c r="H183" s="20"/>
      <c r="I183" s="20"/>
      <c r="J183" s="20"/>
      <c r="K183" s="21"/>
      <c r="L183" s="21"/>
      <c r="M183" s="21"/>
      <c r="N183" s="21"/>
      <c r="O183" s="21"/>
      <c r="P183" s="21"/>
      <c r="Q183" s="22"/>
      <c r="R183" s="22"/>
      <c r="S183" s="22"/>
      <c r="T183" s="30"/>
    </row>
    <row r="184" spans="2:20">
      <c r="B184" s="29"/>
      <c r="C184" s="29"/>
      <c r="G184" s="19"/>
      <c r="H184" s="20"/>
      <c r="I184" s="20"/>
      <c r="J184" s="20"/>
      <c r="K184" s="21"/>
      <c r="L184" s="21"/>
      <c r="M184" s="21"/>
      <c r="N184" s="21"/>
      <c r="O184" s="21"/>
      <c r="P184" s="21"/>
      <c r="Q184" s="22"/>
      <c r="R184" s="22"/>
      <c r="S184" s="22"/>
      <c r="T184" s="30"/>
    </row>
    <row r="185" spans="2:20">
      <c r="B185" s="29"/>
      <c r="C185" s="29"/>
      <c r="G185" s="19"/>
      <c r="H185" s="20"/>
      <c r="I185" s="20"/>
      <c r="J185" s="20"/>
      <c r="K185" s="21"/>
      <c r="L185" s="21"/>
      <c r="M185" s="21"/>
      <c r="N185" s="21"/>
      <c r="O185" s="21"/>
      <c r="P185" s="21"/>
      <c r="Q185" s="22"/>
      <c r="R185" s="22"/>
      <c r="S185" s="22"/>
      <c r="T185" s="30"/>
    </row>
    <row r="186" spans="2:20">
      <c r="B186" s="29"/>
      <c r="C186" s="29"/>
      <c r="G186" s="19"/>
      <c r="H186" s="20"/>
      <c r="I186" s="20"/>
      <c r="J186" s="20"/>
      <c r="K186" s="21"/>
      <c r="L186" s="21"/>
      <c r="M186" s="21"/>
      <c r="N186" s="21"/>
      <c r="O186" s="21"/>
      <c r="P186" s="21"/>
      <c r="Q186" s="22"/>
      <c r="R186" s="22"/>
      <c r="S186" s="22"/>
      <c r="T186" s="30"/>
    </row>
    <row r="187" spans="2:20">
      <c r="B187" s="29"/>
      <c r="C187" s="29"/>
      <c r="G187" s="19"/>
      <c r="H187" s="20"/>
      <c r="I187" s="20"/>
      <c r="J187" s="20"/>
      <c r="K187" s="21"/>
      <c r="L187" s="21"/>
      <c r="M187" s="21"/>
      <c r="N187" s="21"/>
      <c r="O187" s="21"/>
      <c r="P187" s="21"/>
      <c r="Q187" s="22"/>
      <c r="R187" s="22"/>
      <c r="S187" s="22"/>
      <c r="T187" s="30"/>
    </row>
    <row r="188" spans="2:20">
      <c r="B188" s="29"/>
      <c r="C188" s="29"/>
      <c r="G188" s="19"/>
      <c r="H188" s="20"/>
      <c r="I188" s="20"/>
      <c r="J188" s="20"/>
      <c r="K188" s="21"/>
      <c r="L188" s="21"/>
      <c r="M188" s="21"/>
      <c r="N188" s="21"/>
      <c r="O188" s="21"/>
      <c r="P188" s="21"/>
      <c r="Q188" s="22"/>
      <c r="R188" s="22"/>
      <c r="S188" s="22"/>
      <c r="T188" s="30"/>
    </row>
    <row r="189" spans="2:20">
      <c r="B189" s="29"/>
      <c r="C189" s="29"/>
      <c r="G189" s="19"/>
      <c r="H189" s="20"/>
      <c r="I189" s="20"/>
      <c r="J189" s="20"/>
      <c r="K189" s="21"/>
      <c r="L189" s="21"/>
      <c r="M189" s="21"/>
      <c r="N189" s="21"/>
      <c r="O189" s="21"/>
      <c r="P189" s="21"/>
      <c r="Q189" s="22"/>
      <c r="R189" s="22"/>
      <c r="S189" s="22"/>
      <c r="T189" s="30"/>
    </row>
    <row r="190" spans="2:20">
      <c r="B190" s="29"/>
      <c r="C190" s="29"/>
      <c r="G190" s="19"/>
      <c r="H190" s="20"/>
      <c r="I190" s="20"/>
      <c r="J190" s="20"/>
      <c r="K190" s="21"/>
      <c r="L190" s="21"/>
      <c r="M190" s="21"/>
      <c r="N190" s="21"/>
      <c r="O190" s="21"/>
      <c r="P190" s="21"/>
      <c r="Q190" s="22"/>
      <c r="R190" s="22"/>
      <c r="S190" s="22"/>
      <c r="T190" s="30"/>
    </row>
    <row r="191" spans="2:20">
      <c r="B191" s="29"/>
      <c r="C191" s="29"/>
      <c r="G191" s="19"/>
      <c r="H191" s="20"/>
      <c r="I191" s="20"/>
      <c r="J191" s="20"/>
      <c r="K191" s="21"/>
      <c r="L191" s="21"/>
      <c r="M191" s="21"/>
      <c r="N191" s="21"/>
      <c r="O191" s="21"/>
      <c r="P191" s="21"/>
      <c r="Q191" s="22"/>
      <c r="R191" s="22"/>
      <c r="S191" s="22"/>
      <c r="T191" s="30"/>
    </row>
    <row r="192" spans="2:20">
      <c r="B192" s="29"/>
      <c r="C192" s="29"/>
      <c r="G192" s="19"/>
      <c r="H192" s="20"/>
      <c r="I192" s="20"/>
      <c r="J192" s="20"/>
      <c r="K192" s="21"/>
      <c r="L192" s="21"/>
      <c r="M192" s="21"/>
      <c r="N192" s="21"/>
      <c r="O192" s="21"/>
      <c r="P192" s="21"/>
      <c r="Q192" s="22"/>
      <c r="R192" s="22"/>
      <c r="S192" s="22"/>
      <c r="T192" s="30"/>
    </row>
    <row r="193" spans="2:20">
      <c r="B193" s="29"/>
      <c r="C193" s="29"/>
      <c r="G193" s="19"/>
      <c r="H193" s="20"/>
      <c r="I193" s="20"/>
      <c r="J193" s="20"/>
      <c r="K193" s="21"/>
      <c r="L193" s="21"/>
      <c r="M193" s="21"/>
      <c r="N193" s="21"/>
      <c r="O193" s="21"/>
      <c r="P193" s="21"/>
      <c r="Q193" s="22"/>
      <c r="R193" s="22"/>
      <c r="S193" s="22"/>
      <c r="T193" s="30"/>
    </row>
    <row r="194" spans="2:20">
      <c r="B194" s="29"/>
      <c r="C194" s="29"/>
      <c r="G194" s="19"/>
      <c r="H194" s="20"/>
      <c r="I194" s="20"/>
      <c r="J194" s="20"/>
      <c r="K194" s="21"/>
      <c r="L194" s="21"/>
      <c r="M194" s="21"/>
      <c r="N194" s="21"/>
      <c r="O194" s="21"/>
      <c r="P194" s="21"/>
      <c r="Q194" s="22"/>
      <c r="R194" s="22"/>
      <c r="S194" s="22"/>
      <c r="T194" s="30"/>
    </row>
    <row r="195" spans="2:20">
      <c r="B195" s="29"/>
      <c r="C195" s="29"/>
      <c r="G195" s="19"/>
      <c r="H195" s="20"/>
      <c r="I195" s="20"/>
      <c r="J195" s="20"/>
      <c r="K195" s="21"/>
      <c r="L195" s="21"/>
      <c r="M195" s="21"/>
      <c r="N195" s="21"/>
      <c r="O195" s="21"/>
      <c r="P195" s="21"/>
      <c r="Q195" s="22"/>
      <c r="R195" s="22"/>
      <c r="S195" s="22"/>
      <c r="T195" s="30"/>
    </row>
    <row r="196" spans="2:20">
      <c r="B196" s="29"/>
      <c r="C196" s="29"/>
      <c r="G196" s="19"/>
      <c r="H196" s="20"/>
      <c r="I196" s="20"/>
      <c r="J196" s="20"/>
      <c r="K196" s="21"/>
      <c r="L196" s="21"/>
      <c r="M196" s="21"/>
      <c r="N196" s="21"/>
      <c r="O196" s="21"/>
      <c r="P196" s="21"/>
      <c r="Q196" s="22"/>
      <c r="R196" s="22"/>
      <c r="S196" s="22"/>
      <c r="T196" s="30"/>
    </row>
    <row r="197" spans="2:20">
      <c r="B197" s="29"/>
      <c r="C197" s="29"/>
      <c r="G197" s="19"/>
      <c r="H197" s="20"/>
      <c r="I197" s="20"/>
      <c r="J197" s="20"/>
      <c r="K197" s="21"/>
      <c r="L197" s="21"/>
      <c r="M197" s="21"/>
      <c r="N197" s="21"/>
      <c r="O197" s="21"/>
      <c r="P197" s="21"/>
      <c r="Q197" s="22"/>
      <c r="R197" s="22"/>
      <c r="S197" s="22"/>
      <c r="T197" s="30"/>
    </row>
    <row r="198" spans="2:20">
      <c r="B198" s="29"/>
      <c r="C198" s="29"/>
      <c r="G198" s="19"/>
      <c r="H198" s="20"/>
      <c r="I198" s="20"/>
      <c r="J198" s="20"/>
      <c r="K198" s="21"/>
      <c r="L198" s="21"/>
      <c r="M198" s="21"/>
      <c r="N198" s="21"/>
      <c r="O198" s="21"/>
      <c r="P198" s="21"/>
      <c r="Q198" s="22"/>
      <c r="R198" s="22"/>
      <c r="S198" s="22"/>
      <c r="T198" s="30"/>
    </row>
    <row r="199" spans="2:20">
      <c r="B199" s="29"/>
      <c r="C199" s="29"/>
      <c r="G199" s="19"/>
      <c r="H199" s="20"/>
      <c r="I199" s="20"/>
      <c r="J199" s="20"/>
      <c r="K199" s="21"/>
      <c r="L199" s="21"/>
      <c r="M199" s="21"/>
      <c r="N199" s="21"/>
      <c r="O199" s="21"/>
      <c r="P199" s="21"/>
      <c r="Q199" s="22"/>
      <c r="R199" s="22"/>
      <c r="S199" s="22"/>
      <c r="T199" s="30"/>
    </row>
    <row r="200" spans="2:20">
      <c r="B200" s="29"/>
      <c r="C200" s="29"/>
      <c r="G200" s="19"/>
      <c r="H200" s="20"/>
      <c r="I200" s="20"/>
      <c r="J200" s="20"/>
      <c r="K200" s="21"/>
      <c r="L200" s="21"/>
      <c r="M200" s="21"/>
      <c r="N200" s="21"/>
      <c r="O200" s="21"/>
      <c r="P200" s="21"/>
      <c r="Q200" s="22"/>
      <c r="R200" s="22"/>
      <c r="S200" s="22"/>
      <c r="T200" s="30"/>
    </row>
    <row r="201" spans="2:20">
      <c r="B201" s="29"/>
      <c r="C201" s="29"/>
      <c r="G201" s="19"/>
      <c r="H201" s="20"/>
      <c r="I201" s="20"/>
      <c r="J201" s="20"/>
      <c r="K201" s="21"/>
      <c r="L201" s="21"/>
      <c r="M201" s="21"/>
      <c r="N201" s="21"/>
      <c r="O201" s="21"/>
      <c r="P201" s="21"/>
      <c r="Q201" s="22"/>
      <c r="R201" s="22"/>
      <c r="S201" s="22"/>
      <c r="T201" s="30"/>
    </row>
    <row r="202" spans="2:20">
      <c r="B202" s="29"/>
      <c r="C202" s="29"/>
      <c r="G202" s="19"/>
      <c r="H202" s="20"/>
      <c r="I202" s="20"/>
      <c r="J202" s="20"/>
      <c r="K202" s="21"/>
      <c r="L202" s="21"/>
      <c r="M202" s="21"/>
      <c r="N202" s="21"/>
      <c r="O202" s="21"/>
      <c r="P202" s="21"/>
      <c r="Q202" s="22"/>
      <c r="R202" s="22"/>
      <c r="S202" s="22"/>
      <c r="T202" s="30"/>
    </row>
    <row r="203" spans="2:20">
      <c r="B203" s="29"/>
      <c r="C203" s="29"/>
      <c r="G203" s="19"/>
      <c r="H203" s="20"/>
      <c r="I203" s="20"/>
      <c r="J203" s="20"/>
      <c r="K203" s="21"/>
      <c r="L203" s="21"/>
      <c r="M203" s="21"/>
      <c r="N203" s="21"/>
      <c r="O203" s="21"/>
      <c r="P203" s="21"/>
      <c r="Q203" s="22"/>
      <c r="R203" s="22"/>
      <c r="S203" s="22"/>
      <c r="T203" s="30"/>
    </row>
    <row r="204" spans="2:20">
      <c r="B204" s="29"/>
      <c r="C204" s="29"/>
      <c r="G204" s="19"/>
      <c r="H204" s="20"/>
      <c r="I204" s="20"/>
      <c r="J204" s="20"/>
      <c r="K204" s="21"/>
      <c r="L204" s="21"/>
      <c r="M204" s="21"/>
      <c r="N204" s="21"/>
      <c r="O204" s="21"/>
      <c r="P204" s="21"/>
      <c r="Q204" s="22"/>
      <c r="R204" s="22"/>
      <c r="S204" s="22"/>
      <c r="T204" s="30"/>
    </row>
    <row r="205" spans="2:20">
      <c r="B205" s="29"/>
      <c r="C205" s="29"/>
      <c r="G205" s="19"/>
      <c r="H205" s="20"/>
      <c r="I205" s="20"/>
      <c r="J205" s="20"/>
      <c r="K205" s="21"/>
      <c r="L205" s="21"/>
      <c r="M205" s="21"/>
      <c r="N205" s="21"/>
      <c r="O205" s="21"/>
      <c r="P205" s="21"/>
      <c r="Q205" s="22"/>
      <c r="R205" s="22"/>
      <c r="S205" s="22"/>
      <c r="T205" s="30"/>
    </row>
    <row r="206" spans="2:20">
      <c r="B206" s="29"/>
      <c r="C206" s="29"/>
      <c r="G206" s="19"/>
      <c r="H206" s="20"/>
      <c r="I206" s="20"/>
      <c r="J206" s="20"/>
      <c r="K206" s="21"/>
      <c r="L206" s="21"/>
      <c r="M206" s="21"/>
      <c r="N206" s="21"/>
      <c r="O206" s="21"/>
      <c r="P206" s="21"/>
      <c r="Q206" s="22"/>
      <c r="R206" s="22"/>
      <c r="S206" s="22"/>
      <c r="T206" s="30"/>
    </row>
    <row r="207" spans="2:20">
      <c r="B207" s="29"/>
      <c r="C207" s="29"/>
      <c r="G207" s="19"/>
      <c r="H207" s="20"/>
      <c r="I207" s="20"/>
      <c r="J207" s="20"/>
      <c r="K207" s="21"/>
      <c r="L207" s="21"/>
      <c r="M207" s="21"/>
      <c r="N207" s="21"/>
      <c r="O207" s="21"/>
      <c r="P207" s="21"/>
      <c r="Q207" s="22"/>
      <c r="R207" s="22"/>
      <c r="S207" s="22"/>
      <c r="T207" s="30"/>
    </row>
    <row r="208" spans="2:20">
      <c r="B208" s="29"/>
      <c r="C208" s="29"/>
      <c r="G208" s="19"/>
      <c r="H208" s="20"/>
      <c r="I208" s="20"/>
      <c r="J208" s="20"/>
      <c r="K208" s="21"/>
      <c r="L208" s="21"/>
      <c r="M208" s="21"/>
      <c r="N208" s="21"/>
      <c r="O208" s="21"/>
      <c r="P208" s="21"/>
      <c r="Q208" s="22"/>
      <c r="R208" s="22"/>
      <c r="S208" s="22"/>
      <c r="T208" s="30"/>
    </row>
    <row r="209" spans="2:20">
      <c r="B209" s="29"/>
      <c r="C209" s="29"/>
      <c r="G209" s="19"/>
      <c r="H209" s="20"/>
      <c r="I209" s="20"/>
      <c r="J209" s="20"/>
      <c r="K209" s="21"/>
      <c r="L209" s="21"/>
      <c r="M209" s="21"/>
      <c r="N209" s="21"/>
      <c r="O209" s="21"/>
      <c r="P209" s="21"/>
      <c r="Q209" s="22"/>
      <c r="R209" s="22"/>
      <c r="S209" s="22"/>
      <c r="T209" s="30"/>
    </row>
    <row r="210" spans="2:20">
      <c r="B210" s="29"/>
      <c r="C210" s="29"/>
      <c r="G210" s="19"/>
      <c r="H210" s="20"/>
      <c r="I210" s="20"/>
      <c r="J210" s="20"/>
      <c r="K210" s="21"/>
      <c r="L210" s="21"/>
      <c r="M210" s="21"/>
      <c r="N210" s="21"/>
      <c r="O210" s="21"/>
      <c r="P210" s="21"/>
      <c r="Q210" s="22"/>
      <c r="R210" s="22"/>
      <c r="S210" s="22"/>
      <c r="T210" s="30"/>
    </row>
    <row r="211" spans="2:20">
      <c r="B211" s="29"/>
      <c r="C211" s="29"/>
      <c r="G211" s="19"/>
      <c r="H211" s="20"/>
      <c r="I211" s="20"/>
      <c r="J211" s="20"/>
      <c r="K211" s="21"/>
      <c r="L211" s="21"/>
      <c r="M211" s="21"/>
      <c r="N211" s="21"/>
      <c r="O211" s="21"/>
      <c r="P211" s="21"/>
      <c r="Q211" s="22"/>
      <c r="R211" s="22"/>
      <c r="S211" s="22"/>
      <c r="T211" s="30"/>
    </row>
    <row r="212" spans="2:20">
      <c r="B212" s="29"/>
      <c r="C212" s="29"/>
      <c r="G212" s="19"/>
      <c r="H212" s="20"/>
      <c r="I212" s="20"/>
      <c r="J212" s="20"/>
      <c r="K212" s="21"/>
      <c r="L212" s="21"/>
      <c r="M212" s="21"/>
      <c r="N212" s="21"/>
      <c r="O212" s="21"/>
      <c r="P212" s="21"/>
      <c r="Q212" s="22"/>
      <c r="R212" s="22"/>
      <c r="S212" s="22"/>
      <c r="T212" s="30"/>
    </row>
    <row r="213" spans="2:20">
      <c r="B213" s="29"/>
      <c r="C213" s="29"/>
      <c r="G213" s="19"/>
      <c r="H213" s="20"/>
      <c r="I213" s="20"/>
      <c r="J213" s="20"/>
      <c r="K213" s="21"/>
      <c r="L213" s="21"/>
      <c r="M213" s="21"/>
      <c r="N213" s="21"/>
      <c r="O213" s="21"/>
      <c r="P213" s="21"/>
      <c r="Q213" s="22"/>
      <c r="R213" s="22"/>
      <c r="S213" s="22"/>
      <c r="T213" s="30"/>
    </row>
    <row r="214" spans="2:20">
      <c r="B214" s="29"/>
      <c r="C214" s="29"/>
      <c r="G214" s="19"/>
      <c r="H214" s="20"/>
      <c r="I214" s="20"/>
      <c r="J214" s="20"/>
      <c r="K214" s="21"/>
      <c r="L214" s="21"/>
      <c r="M214" s="21"/>
      <c r="N214" s="21"/>
      <c r="O214" s="21"/>
      <c r="P214" s="21"/>
      <c r="Q214" s="22"/>
      <c r="R214" s="22"/>
      <c r="S214" s="22"/>
      <c r="T214" s="30"/>
    </row>
    <row r="215" spans="2:20">
      <c r="B215" s="29"/>
      <c r="C215" s="29"/>
      <c r="G215" s="19"/>
      <c r="H215" s="20"/>
      <c r="I215" s="20"/>
      <c r="J215" s="20"/>
      <c r="K215" s="21"/>
      <c r="L215" s="21"/>
      <c r="M215" s="21"/>
      <c r="N215" s="21"/>
      <c r="O215" s="21"/>
      <c r="P215" s="21"/>
      <c r="Q215" s="22"/>
      <c r="R215" s="22"/>
      <c r="S215" s="22"/>
      <c r="T215" s="30"/>
    </row>
    <row r="216" spans="2:20">
      <c r="B216" s="29"/>
      <c r="C216" s="29"/>
      <c r="G216" s="19"/>
      <c r="H216" s="20"/>
      <c r="I216" s="20"/>
      <c r="J216" s="20"/>
      <c r="K216" s="21"/>
      <c r="L216" s="21"/>
      <c r="M216" s="21"/>
      <c r="N216" s="21"/>
      <c r="O216" s="21"/>
      <c r="P216" s="21"/>
      <c r="Q216" s="22"/>
      <c r="R216" s="22"/>
      <c r="S216" s="22"/>
      <c r="T216" s="30"/>
    </row>
    <row r="217" spans="2:20">
      <c r="B217" s="29"/>
      <c r="C217" s="29"/>
      <c r="G217" s="19"/>
      <c r="H217" s="20"/>
      <c r="I217" s="20"/>
      <c r="J217" s="20"/>
      <c r="K217" s="21"/>
      <c r="L217" s="21"/>
      <c r="M217" s="21"/>
      <c r="N217" s="21"/>
      <c r="O217" s="21"/>
      <c r="P217" s="21"/>
      <c r="Q217" s="22"/>
      <c r="R217" s="22"/>
      <c r="S217" s="22"/>
      <c r="T217" s="30"/>
    </row>
    <row r="218" spans="2:20">
      <c r="B218" s="29"/>
      <c r="C218" s="29"/>
      <c r="G218" s="19"/>
      <c r="H218" s="20"/>
      <c r="I218" s="20"/>
      <c r="J218" s="20"/>
      <c r="K218" s="21"/>
      <c r="L218" s="21"/>
      <c r="M218" s="21"/>
      <c r="N218" s="21"/>
      <c r="O218" s="21"/>
      <c r="P218" s="21"/>
      <c r="Q218" s="22"/>
      <c r="R218" s="22"/>
      <c r="S218" s="22"/>
      <c r="T218" s="30"/>
    </row>
    <row r="219" spans="2:20">
      <c r="B219" s="29"/>
      <c r="C219" s="29"/>
      <c r="G219" s="19"/>
      <c r="H219" s="20"/>
      <c r="I219" s="20"/>
      <c r="J219" s="20"/>
      <c r="K219" s="21"/>
      <c r="L219" s="21"/>
      <c r="M219" s="21"/>
      <c r="N219" s="21"/>
      <c r="O219" s="21"/>
      <c r="P219" s="21"/>
      <c r="Q219" s="22"/>
      <c r="R219" s="22"/>
      <c r="S219" s="22"/>
      <c r="T219" s="30"/>
    </row>
    <row r="220" spans="2:20">
      <c r="B220" s="29"/>
      <c r="C220" s="29"/>
      <c r="G220" s="19"/>
      <c r="H220" s="20"/>
      <c r="I220" s="20"/>
      <c r="J220" s="20"/>
      <c r="K220" s="21"/>
      <c r="L220" s="21"/>
      <c r="M220" s="21"/>
      <c r="N220" s="21"/>
      <c r="O220" s="21"/>
      <c r="P220" s="21"/>
      <c r="Q220" s="22"/>
      <c r="R220" s="22"/>
      <c r="S220" s="22"/>
      <c r="T220" s="30"/>
    </row>
    <row r="221" spans="2:20">
      <c r="B221" s="29"/>
      <c r="C221" s="29"/>
      <c r="G221" s="19"/>
      <c r="H221" s="20"/>
      <c r="I221" s="20"/>
      <c r="J221" s="20"/>
      <c r="K221" s="21"/>
      <c r="L221" s="21"/>
      <c r="M221" s="21"/>
      <c r="N221" s="21"/>
      <c r="O221" s="21"/>
      <c r="P221" s="21"/>
      <c r="Q221" s="22"/>
      <c r="R221" s="22"/>
      <c r="S221" s="22"/>
      <c r="T221" s="30"/>
    </row>
    <row r="222" spans="2:20">
      <c r="B222" s="29"/>
      <c r="C222" s="29"/>
      <c r="G222" s="19"/>
      <c r="H222" s="20"/>
      <c r="I222" s="20"/>
      <c r="J222" s="20"/>
      <c r="K222" s="21"/>
      <c r="L222" s="21"/>
      <c r="M222" s="21"/>
      <c r="N222" s="21"/>
      <c r="O222" s="21"/>
      <c r="P222" s="21"/>
      <c r="Q222" s="22"/>
      <c r="R222" s="22"/>
      <c r="S222" s="22"/>
      <c r="T222" s="30"/>
    </row>
    <row r="223" spans="2:20">
      <c r="B223" s="29"/>
      <c r="C223" s="29"/>
      <c r="G223" s="19"/>
      <c r="H223" s="20"/>
      <c r="I223" s="20"/>
      <c r="J223" s="20"/>
      <c r="K223" s="21"/>
      <c r="L223" s="21"/>
      <c r="M223" s="21"/>
      <c r="N223" s="21"/>
      <c r="O223" s="21"/>
      <c r="P223" s="21"/>
      <c r="Q223" s="22"/>
      <c r="R223" s="22"/>
      <c r="S223" s="22"/>
      <c r="T223" s="30"/>
    </row>
    <row r="224" spans="2:20">
      <c r="B224" s="29"/>
      <c r="C224" s="29"/>
      <c r="G224" s="19"/>
      <c r="H224" s="20"/>
      <c r="I224" s="20"/>
      <c r="J224" s="20"/>
      <c r="K224" s="21"/>
      <c r="L224" s="21"/>
      <c r="M224" s="21"/>
      <c r="N224" s="21"/>
      <c r="O224" s="21"/>
      <c r="P224" s="21"/>
      <c r="Q224" s="22"/>
      <c r="R224" s="22"/>
      <c r="S224" s="22"/>
      <c r="T224" s="30"/>
    </row>
    <row r="225" spans="2:20">
      <c r="B225" s="29"/>
      <c r="C225" s="29"/>
      <c r="G225" s="19"/>
      <c r="H225" s="20"/>
      <c r="I225" s="20"/>
      <c r="J225" s="20"/>
      <c r="K225" s="21"/>
      <c r="L225" s="21"/>
      <c r="M225" s="21"/>
      <c r="N225" s="21"/>
      <c r="O225" s="21"/>
      <c r="P225" s="21"/>
      <c r="Q225" s="22"/>
      <c r="R225" s="22"/>
      <c r="S225" s="22"/>
      <c r="T225" s="30"/>
    </row>
    <row r="226" spans="2:20">
      <c r="B226" s="29"/>
      <c r="C226" s="29"/>
      <c r="G226" s="19"/>
      <c r="H226" s="20"/>
      <c r="I226" s="20"/>
      <c r="J226" s="20"/>
      <c r="K226" s="21"/>
      <c r="L226" s="21"/>
      <c r="M226" s="21"/>
      <c r="N226" s="21"/>
      <c r="O226" s="21"/>
      <c r="P226" s="21"/>
      <c r="Q226" s="22"/>
      <c r="R226" s="22"/>
      <c r="S226" s="22"/>
      <c r="T226" s="30"/>
    </row>
    <row r="227" spans="2:20">
      <c r="B227" s="29"/>
      <c r="C227" s="29"/>
      <c r="G227" s="19"/>
      <c r="H227" s="20"/>
      <c r="I227" s="20"/>
      <c r="J227" s="20"/>
      <c r="K227" s="21"/>
      <c r="L227" s="21"/>
      <c r="M227" s="21"/>
      <c r="N227" s="21"/>
      <c r="O227" s="21"/>
      <c r="P227" s="21"/>
      <c r="Q227" s="22"/>
      <c r="R227" s="22"/>
      <c r="S227" s="22"/>
      <c r="T227" s="30"/>
    </row>
    <row r="228" spans="2:20">
      <c r="B228" s="29"/>
      <c r="C228" s="29"/>
      <c r="G228" s="19"/>
      <c r="H228" s="20"/>
      <c r="I228" s="20"/>
      <c r="J228" s="20"/>
      <c r="K228" s="21"/>
      <c r="L228" s="21"/>
      <c r="M228" s="21"/>
      <c r="N228" s="21"/>
      <c r="O228" s="21"/>
      <c r="P228" s="21"/>
      <c r="Q228" s="22"/>
      <c r="R228" s="22"/>
      <c r="S228" s="22"/>
      <c r="T228" s="30"/>
    </row>
    <row r="229" spans="2:20">
      <c r="B229" s="29"/>
      <c r="C229" s="29"/>
      <c r="G229" s="19"/>
      <c r="H229" s="20"/>
      <c r="I229" s="20"/>
      <c r="J229" s="20"/>
      <c r="K229" s="21"/>
      <c r="L229" s="21"/>
      <c r="M229" s="21"/>
      <c r="N229" s="21"/>
      <c r="O229" s="21"/>
      <c r="P229" s="21"/>
      <c r="Q229" s="22"/>
      <c r="R229" s="22"/>
      <c r="S229" s="22"/>
      <c r="T229" s="30"/>
    </row>
    <row r="230" spans="2:20">
      <c r="B230" s="29"/>
      <c r="C230" s="29"/>
      <c r="G230" s="19"/>
      <c r="H230" s="20"/>
      <c r="I230" s="20"/>
      <c r="J230" s="20"/>
      <c r="K230" s="21"/>
      <c r="L230" s="21"/>
      <c r="M230" s="21"/>
      <c r="N230" s="21"/>
      <c r="O230" s="21"/>
      <c r="P230" s="21"/>
      <c r="Q230" s="22"/>
      <c r="R230" s="22"/>
      <c r="S230" s="22"/>
      <c r="T230" s="30"/>
    </row>
    <row r="231" spans="2:20">
      <c r="B231" s="29"/>
      <c r="C231" s="29"/>
      <c r="G231" s="19"/>
      <c r="H231" s="20"/>
      <c r="I231" s="20"/>
      <c r="J231" s="20"/>
      <c r="K231" s="21"/>
      <c r="L231" s="21"/>
      <c r="M231" s="21"/>
      <c r="N231" s="21"/>
      <c r="O231" s="21"/>
      <c r="P231" s="21"/>
      <c r="Q231" s="22"/>
      <c r="R231" s="22"/>
      <c r="S231" s="22"/>
      <c r="T231" s="30"/>
    </row>
    <row r="232" spans="2:20">
      <c r="B232" s="29"/>
      <c r="C232" s="29"/>
      <c r="G232" s="19"/>
      <c r="H232" s="20"/>
      <c r="I232" s="20"/>
      <c r="J232" s="20"/>
      <c r="K232" s="21"/>
      <c r="L232" s="21"/>
      <c r="M232" s="21"/>
      <c r="N232" s="21"/>
      <c r="O232" s="21"/>
      <c r="P232" s="21"/>
      <c r="Q232" s="22"/>
      <c r="R232" s="22"/>
      <c r="S232" s="22"/>
      <c r="T232" s="30"/>
    </row>
    <row r="233" spans="2:20">
      <c r="B233" s="29"/>
      <c r="C233" s="29"/>
      <c r="G233" s="19"/>
      <c r="H233" s="20"/>
      <c r="I233" s="20"/>
      <c r="J233" s="20"/>
      <c r="K233" s="21"/>
      <c r="L233" s="21"/>
      <c r="M233" s="21"/>
      <c r="N233" s="21"/>
      <c r="O233" s="21"/>
      <c r="P233" s="21"/>
      <c r="Q233" s="22"/>
      <c r="R233" s="22"/>
      <c r="S233" s="22"/>
      <c r="T233" s="30"/>
    </row>
    <row r="234" spans="2:20">
      <c r="B234" s="29"/>
      <c r="C234" s="29"/>
      <c r="G234" s="19"/>
      <c r="H234" s="20"/>
      <c r="I234" s="20"/>
      <c r="J234" s="20"/>
      <c r="K234" s="21"/>
      <c r="L234" s="21"/>
      <c r="M234" s="21"/>
      <c r="N234" s="21"/>
      <c r="O234" s="21"/>
      <c r="P234" s="21"/>
      <c r="Q234" s="22"/>
      <c r="R234" s="22"/>
      <c r="S234" s="22"/>
      <c r="T234" s="30"/>
    </row>
    <row r="235" spans="2:20">
      <c r="B235" s="29"/>
      <c r="C235" s="29"/>
      <c r="G235" s="19"/>
      <c r="H235" s="20"/>
      <c r="I235" s="20"/>
      <c r="J235" s="20"/>
      <c r="K235" s="21"/>
      <c r="L235" s="21"/>
      <c r="M235" s="21"/>
      <c r="N235" s="21"/>
      <c r="O235" s="21"/>
      <c r="P235" s="21"/>
      <c r="Q235" s="22"/>
      <c r="R235" s="22"/>
      <c r="S235" s="22"/>
      <c r="T235" s="30"/>
    </row>
    <row r="236" spans="2:20">
      <c r="B236" s="29"/>
      <c r="C236" s="29"/>
      <c r="G236" s="19"/>
      <c r="H236" s="20"/>
      <c r="I236" s="20"/>
      <c r="J236" s="20"/>
      <c r="K236" s="21"/>
      <c r="L236" s="21"/>
      <c r="M236" s="21"/>
      <c r="N236" s="21"/>
      <c r="O236" s="21"/>
      <c r="P236" s="21"/>
      <c r="Q236" s="22"/>
      <c r="R236" s="22"/>
      <c r="S236" s="22"/>
      <c r="T236" s="30"/>
    </row>
    <row r="237" spans="2:20">
      <c r="B237" s="29"/>
      <c r="C237" s="29"/>
      <c r="G237" s="19"/>
      <c r="H237" s="20"/>
      <c r="I237" s="20"/>
      <c r="J237" s="20"/>
      <c r="K237" s="21"/>
      <c r="L237" s="21"/>
      <c r="M237" s="21"/>
      <c r="N237" s="21"/>
      <c r="O237" s="21"/>
      <c r="P237" s="21"/>
      <c r="Q237" s="22"/>
      <c r="R237" s="22"/>
      <c r="S237" s="22"/>
      <c r="T237" s="30"/>
    </row>
    <row r="238" spans="2:20">
      <c r="B238" s="29"/>
      <c r="C238" s="29"/>
      <c r="G238" s="19"/>
      <c r="H238" s="20"/>
      <c r="I238" s="20"/>
      <c r="J238" s="20"/>
      <c r="K238" s="21"/>
      <c r="L238" s="21"/>
      <c r="M238" s="21"/>
      <c r="N238" s="21"/>
      <c r="O238" s="21"/>
      <c r="P238" s="21"/>
      <c r="Q238" s="22"/>
      <c r="R238" s="22"/>
      <c r="S238" s="22"/>
      <c r="T238" s="30"/>
    </row>
    <row r="239" spans="2:20">
      <c r="B239" s="29"/>
      <c r="C239" s="29"/>
      <c r="G239" s="19"/>
      <c r="H239" s="20"/>
      <c r="I239" s="20"/>
      <c r="J239" s="20"/>
      <c r="K239" s="21"/>
      <c r="L239" s="21"/>
      <c r="M239" s="21"/>
      <c r="N239" s="21"/>
      <c r="O239" s="21"/>
      <c r="P239" s="21"/>
      <c r="Q239" s="22"/>
      <c r="R239" s="22"/>
      <c r="S239" s="22"/>
      <c r="T239" s="30"/>
    </row>
    <row r="240" spans="2:20">
      <c r="B240" s="29"/>
      <c r="C240" s="29"/>
      <c r="G240" s="19"/>
      <c r="H240" s="20"/>
      <c r="I240" s="20"/>
      <c r="J240" s="20"/>
      <c r="K240" s="21"/>
      <c r="L240" s="21"/>
      <c r="M240" s="21"/>
      <c r="N240" s="21"/>
      <c r="O240" s="21"/>
      <c r="P240" s="21"/>
      <c r="Q240" s="22"/>
      <c r="R240" s="22"/>
      <c r="S240" s="22"/>
      <c r="T240" s="30"/>
    </row>
    <row r="241" spans="2:20">
      <c r="B241" s="29"/>
      <c r="C241" s="29"/>
      <c r="G241" s="19"/>
      <c r="H241" s="20"/>
      <c r="I241" s="20"/>
      <c r="J241" s="20"/>
      <c r="K241" s="21"/>
      <c r="L241" s="21"/>
      <c r="M241" s="21"/>
      <c r="N241" s="21"/>
      <c r="O241" s="21"/>
      <c r="P241" s="21"/>
      <c r="Q241" s="22"/>
      <c r="R241" s="22"/>
      <c r="S241" s="22"/>
      <c r="T241" s="30"/>
    </row>
    <row r="242" spans="2:20">
      <c r="B242" s="29"/>
      <c r="C242" s="29"/>
      <c r="G242" s="19"/>
      <c r="H242" s="20"/>
      <c r="I242" s="20"/>
      <c r="J242" s="20"/>
      <c r="K242" s="21"/>
      <c r="L242" s="21"/>
      <c r="M242" s="21"/>
      <c r="N242" s="21"/>
      <c r="O242" s="21"/>
      <c r="P242" s="21"/>
      <c r="Q242" s="22"/>
      <c r="R242" s="22"/>
      <c r="S242" s="22"/>
      <c r="T242" s="30"/>
    </row>
    <row r="243" spans="2:20">
      <c r="B243" s="29"/>
      <c r="C243" s="29"/>
      <c r="G243" s="19"/>
      <c r="H243" s="20"/>
      <c r="I243" s="20"/>
      <c r="J243" s="20"/>
      <c r="K243" s="21"/>
      <c r="L243" s="21"/>
      <c r="M243" s="21"/>
      <c r="N243" s="21"/>
      <c r="O243" s="21"/>
      <c r="P243" s="21"/>
      <c r="Q243" s="22"/>
      <c r="R243" s="22"/>
      <c r="S243" s="22"/>
      <c r="T243" s="30"/>
    </row>
    <row r="244" spans="2:20">
      <c r="B244" s="29"/>
      <c r="C244" s="29"/>
      <c r="G244" s="19"/>
      <c r="H244" s="20"/>
      <c r="I244" s="20"/>
      <c r="J244" s="20"/>
      <c r="K244" s="21"/>
      <c r="L244" s="21"/>
      <c r="M244" s="21"/>
      <c r="N244" s="21"/>
      <c r="O244" s="21"/>
      <c r="P244" s="21"/>
      <c r="Q244" s="22"/>
      <c r="R244" s="22"/>
      <c r="S244" s="22"/>
      <c r="T244" s="30"/>
    </row>
    <row r="245" spans="2:20">
      <c r="B245" s="29"/>
      <c r="C245" s="29"/>
      <c r="G245" s="19"/>
      <c r="H245" s="20"/>
      <c r="I245" s="20"/>
      <c r="J245" s="20"/>
      <c r="K245" s="21"/>
      <c r="L245" s="21"/>
      <c r="M245" s="21"/>
      <c r="N245" s="21"/>
      <c r="O245" s="21"/>
      <c r="P245" s="21"/>
      <c r="Q245" s="22"/>
      <c r="R245" s="22"/>
      <c r="S245" s="22"/>
      <c r="T245" s="30"/>
    </row>
    <row r="246" spans="2:20">
      <c r="B246" s="29"/>
      <c r="C246" s="29"/>
      <c r="G246" s="19"/>
      <c r="H246" s="20"/>
      <c r="I246" s="20"/>
      <c r="J246" s="20"/>
      <c r="K246" s="21"/>
      <c r="L246" s="21"/>
      <c r="M246" s="21"/>
      <c r="N246" s="21"/>
      <c r="O246" s="21"/>
      <c r="P246" s="21"/>
      <c r="Q246" s="22"/>
      <c r="R246" s="22"/>
      <c r="S246" s="22"/>
      <c r="T246" s="30"/>
    </row>
    <row r="247" spans="2:20">
      <c r="B247" s="29"/>
      <c r="C247" s="29"/>
      <c r="G247" s="19"/>
      <c r="H247" s="20"/>
      <c r="I247" s="20"/>
      <c r="J247" s="20"/>
      <c r="K247" s="21"/>
      <c r="L247" s="21"/>
      <c r="M247" s="21"/>
      <c r="N247" s="21"/>
      <c r="O247" s="21"/>
      <c r="P247" s="21"/>
      <c r="Q247" s="22"/>
      <c r="R247" s="22"/>
      <c r="S247" s="22"/>
      <c r="T247" s="30"/>
    </row>
    <row r="248" spans="2:20">
      <c r="B248" s="29"/>
      <c r="C248" s="29"/>
      <c r="G248" s="19"/>
      <c r="H248" s="20"/>
      <c r="I248" s="20"/>
      <c r="J248" s="20"/>
      <c r="K248" s="21"/>
      <c r="L248" s="21"/>
      <c r="M248" s="21"/>
      <c r="N248" s="21"/>
      <c r="O248" s="21"/>
      <c r="P248" s="21"/>
      <c r="Q248" s="22"/>
      <c r="R248" s="22"/>
      <c r="S248" s="22"/>
      <c r="T248" s="30"/>
    </row>
    <row r="249" spans="2:20">
      <c r="B249" s="29"/>
      <c r="C249" s="29"/>
      <c r="G249" s="19"/>
      <c r="H249" s="20"/>
      <c r="I249" s="20"/>
      <c r="J249" s="20"/>
      <c r="K249" s="21"/>
      <c r="L249" s="21"/>
      <c r="M249" s="21"/>
      <c r="N249" s="21"/>
      <c r="O249" s="21"/>
      <c r="P249" s="21"/>
      <c r="Q249" s="22"/>
      <c r="R249" s="22"/>
      <c r="S249" s="22"/>
      <c r="T249" s="30"/>
    </row>
    <row r="250" spans="2:20">
      <c r="B250" s="29"/>
      <c r="C250" s="29"/>
      <c r="G250" s="19"/>
      <c r="H250" s="20"/>
      <c r="I250" s="20"/>
      <c r="J250" s="20"/>
      <c r="K250" s="21"/>
      <c r="L250" s="21"/>
      <c r="M250" s="21"/>
      <c r="N250" s="21"/>
      <c r="O250" s="21"/>
      <c r="P250" s="21"/>
      <c r="Q250" s="22"/>
      <c r="R250" s="22"/>
      <c r="S250" s="22"/>
      <c r="T250" s="30"/>
    </row>
    <row r="251" spans="2:20">
      <c r="B251" s="29"/>
      <c r="C251" s="29"/>
      <c r="G251" s="19"/>
      <c r="H251" s="20"/>
      <c r="I251" s="20"/>
      <c r="J251" s="20"/>
      <c r="K251" s="21"/>
      <c r="L251" s="21"/>
      <c r="M251" s="21"/>
      <c r="N251" s="21"/>
      <c r="O251" s="21"/>
      <c r="P251" s="21"/>
      <c r="Q251" s="22"/>
      <c r="R251" s="22"/>
      <c r="S251" s="22"/>
      <c r="T251" s="30"/>
    </row>
    <row r="252" spans="2:20">
      <c r="B252" s="29"/>
      <c r="C252" s="29"/>
      <c r="G252" s="19"/>
      <c r="H252" s="20"/>
      <c r="I252" s="20"/>
      <c r="J252" s="20"/>
      <c r="K252" s="21"/>
      <c r="L252" s="21"/>
      <c r="M252" s="21"/>
      <c r="N252" s="21"/>
      <c r="O252" s="21"/>
      <c r="P252" s="21"/>
      <c r="Q252" s="22"/>
      <c r="R252" s="22"/>
      <c r="S252" s="22"/>
      <c r="T252" s="30"/>
    </row>
    <row r="253" spans="2:20">
      <c r="B253" s="29"/>
      <c r="C253" s="29"/>
      <c r="G253" s="19"/>
      <c r="H253" s="20"/>
      <c r="I253" s="20"/>
      <c r="J253" s="20"/>
      <c r="K253" s="21"/>
      <c r="L253" s="21"/>
      <c r="M253" s="21"/>
      <c r="N253" s="21"/>
      <c r="O253" s="21"/>
      <c r="P253" s="21"/>
      <c r="Q253" s="22"/>
      <c r="R253" s="22"/>
      <c r="S253" s="22"/>
      <c r="T253" s="30"/>
    </row>
    <row r="254" spans="2:20">
      <c r="B254" s="29"/>
      <c r="C254" s="29"/>
      <c r="G254" s="19"/>
      <c r="H254" s="20"/>
      <c r="I254" s="20"/>
      <c r="J254" s="20"/>
      <c r="K254" s="21"/>
      <c r="L254" s="21"/>
      <c r="M254" s="21"/>
      <c r="N254" s="21"/>
      <c r="O254" s="21"/>
      <c r="P254" s="21"/>
      <c r="Q254" s="22"/>
      <c r="R254" s="22"/>
      <c r="S254" s="22"/>
      <c r="T254" s="30"/>
    </row>
    <row r="255" spans="2:20">
      <c r="B255" s="29"/>
      <c r="C255" s="29"/>
      <c r="G255" s="19"/>
      <c r="H255" s="20"/>
      <c r="I255" s="20"/>
      <c r="J255" s="20"/>
      <c r="K255" s="21"/>
      <c r="L255" s="21"/>
      <c r="M255" s="21"/>
      <c r="N255" s="21"/>
      <c r="O255" s="21"/>
      <c r="P255" s="21"/>
      <c r="Q255" s="22"/>
      <c r="R255" s="22"/>
      <c r="S255" s="22"/>
      <c r="T255" s="30"/>
    </row>
    <row r="256" spans="2:20">
      <c r="B256" s="29"/>
      <c r="C256" s="29"/>
      <c r="G256" s="19"/>
      <c r="H256" s="20"/>
      <c r="I256" s="20"/>
      <c r="J256" s="20"/>
      <c r="K256" s="21"/>
      <c r="L256" s="21"/>
      <c r="M256" s="21"/>
      <c r="N256" s="21"/>
      <c r="O256" s="21"/>
      <c r="P256" s="21"/>
      <c r="Q256" s="22"/>
      <c r="R256" s="22"/>
      <c r="S256" s="22"/>
      <c r="T256" s="30"/>
    </row>
    <row r="257" spans="2:20">
      <c r="B257" s="29"/>
      <c r="C257" s="29"/>
      <c r="G257" s="19"/>
      <c r="H257" s="20"/>
      <c r="I257" s="20"/>
      <c r="J257" s="20"/>
      <c r="K257" s="21"/>
      <c r="L257" s="21"/>
      <c r="M257" s="21"/>
      <c r="N257" s="21"/>
      <c r="O257" s="21"/>
      <c r="P257" s="21"/>
      <c r="Q257" s="22"/>
      <c r="R257" s="22"/>
      <c r="S257" s="22"/>
      <c r="T257" s="30"/>
    </row>
    <row r="258" spans="2:20">
      <c r="B258" s="29"/>
      <c r="C258" s="29"/>
      <c r="G258" s="19"/>
      <c r="H258" s="20"/>
      <c r="I258" s="20"/>
      <c r="J258" s="20"/>
      <c r="K258" s="21"/>
      <c r="L258" s="21"/>
      <c r="M258" s="21"/>
      <c r="N258" s="21"/>
      <c r="O258" s="21"/>
      <c r="P258" s="21"/>
      <c r="Q258" s="22"/>
      <c r="R258" s="22"/>
      <c r="S258" s="22"/>
      <c r="T258" s="30"/>
    </row>
    <row r="259" spans="2:20">
      <c r="B259" s="29"/>
      <c r="C259" s="29"/>
      <c r="G259" s="19"/>
      <c r="H259" s="20"/>
      <c r="I259" s="20"/>
      <c r="J259" s="20"/>
      <c r="K259" s="21"/>
      <c r="L259" s="21"/>
      <c r="M259" s="21"/>
      <c r="N259" s="21"/>
      <c r="O259" s="21"/>
      <c r="P259" s="21"/>
      <c r="Q259" s="22"/>
      <c r="R259" s="22"/>
      <c r="S259" s="22"/>
      <c r="T259" s="30"/>
    </row>
    <row r="260" spans="2:20">
      <c r="B260" s="29"/>
      <c r="C260" s="29"/>
      <c r="G260" s="19"/>
      <c r="H260" s="20"/>
      <c r="I260" s="20"/>
      <c r="J260" s="20"/>
      <c r="K260" s="21"/>
      <c r="L260" s="21"/>
      <c r="M260" s="21"/>
      <c r="N260" s="21"/>
      <c r="O260" s="21"/>
      <c r="P260" s="21"/>
      <c r="Q260" s="22"/>
      <c r="R260" s="22"/>
      <c r="S260" s="22"/>
      <c r="T260" s="30"/>
    </row>
    <row r="261" spans="2:20">
      <c r="B261" s="29"/>
      <c r="C261" s="29"/>
      <c r="G261" s="19"/>
      <c r="H261" s="20"/>
      <c r="I261" s="20"/>
      <c r="J261" s="20"/>
      <c r="K261" s="21"/>
      <c r="L261" s="21"/>
      <c r="M261" s="21"/>
      <c r="N261" s="21"/>
      <c r="O261" s="21"/>
      <c r="P261" s="21"/>
      <c r="Q261" s="22"/>
      <c r="R261" s="22"/>
      <c r="S261" s="22"/>
      <c r="T261" s="30"/>
    </row>
    <row r="262" spans="2:20">
      <c r="B262" s="29"/>
      <c r="C262" s="29"/>
      <c r="G262" s="19"/>
      <c r="H262" s="20"/>
      <c r="I262" s="20"/>
      <c r="J262" s="20"/>
      <c r="K262" s="21"/>
      <c r="L262" s="21"/>
      <c r="M262" s="21"/>
      <c r="N262" s="21"/>
      <c r="O262" s="21"/>
      <c r="P262" s="21"/>
      <c r="Q262" s="22"/>
      <c r="R262" s="22"/>
      <c r="S262" s="22"/>
      <c r="T262" s="30"/>
    </row>
    <row r="263" spans="2:20">
      <c r="B263" s="29"/>
      <c r="C263" s="29"/>
      <c r="G263" s="19"/>
      <c r="H263" s="20"/>
      <c r="I263" s="20"/>
      <c r="J263" s="20"/>
      <c r="K263" s="21"/>
      <c r="L263" s="21"/>
      <c r="M263" s="21"/>
      <c r="N263" s="21"/>
      <c r="O263" s="21"/>
      <c r="P263" s="21"/>
      <c r="Q263" s="22"/>
      <c r="R263" s="22"/>
      <c r="S263" s="22"/>
      <c r="T263" s="30"/>
    </row>
    <row r="264" spans="2:20">
      <c r="B264" s="29"/>
      <c r="C264" s="29"/>
      <c r="G264" s="19"/>
      <c r="H264" s="20"/>
      <c r="I264" s="20"/>
      <c r="J264" s="20"/>
      <c r="K264" s="21"/>
      <c r="L264" s="21"/>
      <c r="M264" s="21"/>
      <c r="N264" s="21"/>
      <c r="O264" s="21"/>
      <c r="P264" s="21"/>
      <c r="Q264" s="22"/>
      <c r="R264" s="22"/>
      <c r="S264" s="22"/>
      <c r="T264" s="30"/>
    </row>
    <row r="265" spans="2:20">
      <c r="B265" s="29"/>
      <c r="C265" s="29"/>
      <c r="G265" s="19"/>
      <c r="H265" s="20"/>
      <c r="I265" s="20"/>
      <c r="J265" s="20"/>
      <c r="K265" s="21"/>
      <c r="L265" s="21"/>
      <c r="M265" s="21"/>
      <c r="N265" s="21"/>
      <c r="O265" s="21"/>
      <c r="P265" s="21"/>
      <c r="Q265" s="22"/>
      <c r="R265" s="22"/>
      <c r="S265" s="22"/>
      <c r="T265" s="30"/>
    </row>
    <row r="266" spans="2:20">
      <c r="B266" s="29"/>
      <c r="C266" s="29"/>
      <c r="G266" s="19"/>
      <c r="H266" s="20"/>
      <c r="I266" s="20"/>
      <c r="J266" s="20"/>
      <c r="K266" s="21"/>
      <c r="L266" s="21"/>
      <c r="M266" s="21"/>
      <c r="N266" s="21"/>
      <c r="O266" s="21"/>
      <c r="P266" s="21"/>
      <c r="Q266" s="22"/>
      <c r="R266" s="22"/>
      <c r="S266" s="22"/>
      <c r="T266" s="30"/>
    </row>
    <row r="267" spans="2:20">
      <c r="B267" s="29"/>
      <c r="C267" s="29"/>
      <c r="G267" s="19"/>
      <c r="H267" s="20"/>
      <c r="I267" s="20"/>
      <c r="J267" s="20"/>
      <c r="K267" s="21"/>
      <c r="L267" s="21"/>
      <c r="M267" s="21"/>
      <c r="N267" s="21"/>
      <c r="O267" s="21"/>
      <c r="P267" s="21"/>
      <c r="Q267" s="22"/>
      <c r="R267" s="22"/>
      <c r="S267" s="22"/>
      <c r="T267" s="30"/>
    </row>
    <row r="268" spans="2:20">
      <c r="B268" s="29"/>
      <c r="C268" s="29"/>
      <c r="G268" s="19"/>
      <c r="H268" s="20"/>
      <c r="I268" s="20"/>
      <c r="J268" s="20"/>
      <c r="K268" s="21"/>
      <c r="L268" s="21"/>
      <c r="M268" s="21"/>
      <c r="N268" s="21"/>
      <c r="O268" s="21"/>
      <c r="P268" s="21"/>
      <c r="Q268" s="22"/>
      <c r="R268" s="22"/>
      <c r="S268" s="22"/>
      <c r="T268" s="30"/>
    </row>
    <row r="269" spans="2:20">
      <c r="B269" s="29"/>
      <c r="C269" s="29"/>
      <c r="G269" s="19"/>
      <c r="H269" s="20"/>
      <c r="I269" s="20"/>
      <c r="J269" s="20"/>
      <c r="K269" s="21"/>
      <c r="L269" s="21"/>
      <c r="M269" s="21"/>
      <c r="N269" s="21"/>
      <c r="O269" s="21"/>
      <c r="P269" s="21"/>
      <c r="Q269" s="22"/>
      <c r="R269" s="22"/>
      <c r="S269" s="22"/>
      <c r="T269" s="30"/>
    </row>
    <row r="270" spans="2:20">
      <c r="B270" s="29"/>
      <c r="C270" s="29"/>
      <c r="G270" s="19"/>
      <c r="H270" s="20"/>
      <c r="I270" s="20"/>
      <c r="J270" s="20"/>
      <c r="K270" s="21"/>
      <c r="L270" s="21"/>
      <c r="M270" s="21"/>
      <c r="N270" s="21"/>
      <c r="O270" s="21"/>
      <c r="P270" s="21"/>
      <c r="Q270" s="22"/>
      <c r="R270" s="22"/>
      <c r="S270" s="22"/>
      <c r="T270" s="30"/>
    </row>
    <row r="271" spans="2:20">
      <c r="B271" s="29"/>
      <c r="C271" s="29"/>
      <c r="G271" s="19"/>
      <c r="H271" s="20"/>
      <c r="I271" s="20"/>
      <c r="J271" s="20"/>
      <c r="K271" s="21"/>
      <c r="L271" s="21"/>
      <c r="M271" s="21"/>
      <c r="N271" s="21"/>
      <c r="O271" s="21"/>
      <c r="P271" s="21"/>
      <c r="Q271" s="22"/>
      <c r="R271" s="22"/>
      <c r="S271" s="22"/>
      <c r="T271" s="30"/>
    </row>
    <row r="272" spans="2:20">
      <c r="B272" s="29"/>
      <c r="C272" s="29"/>
      <c r="G272" s="19"/>
      <c r="H272" s="20"/>
      <c r="I272" s="20"/>
      <c r="J272" s="20"/>
      <c r="K272" s="21"/>
      <c r="L272" s="21"/>
      <c r="M272" s="21"/>
      <c r="N272" s="21"/>
      <c r="O272" s="21"/>
      <c r="P272" s="21"/>
      <c r="Q272" s="22"/>
      <c r="R272" s="22"/>
      <c r="S272" s="22"/>
      <c r="T272" s="30"/>
    </row>
    <row r="273" spans="2:20">
      <c r="B273" s="29"/>
      <c r="C273" s="29"/>
      <c r="G273" s="19"/>
      <c r="H273" s="20"/>
      <c r="I273" s="20"/>
      <c r="J273" s="20"/>
      <c r="K273" s="21"/>
      <c r="L273" s="21"/>
      <c r="M273" s="21"/>
      <c r="N273" s="21"/>
      <c r="O273" s="21"/>
      <c r="P273" s="21"/>
      <c r="Q273" s="22"/>
      <c r="R273" s="22"/>
      <c r="S273" s="22"/>
      <c r="T273" s="30"/>
    </row>
    <row r="274" spans="2:20">
      <c r="B274" s="29"/>
      <c r="C274" s="29"/>
      <c r="G274" s="19"/>
      <c r="H274" s="20"/>
      <c r="I274" s="20"/>
      <c r="J274" s="20"/>
      <c r="K274" s="21"/>
      <c r="L274" s="21"/>
      <c r="M274" s="21"/>
      <c r="N274" s="21"/>
      <c r="O274" s="21"/>
      <c r="P274" s="21"/>
      <c r="Q274" s="22"/>
      <c r="R274" s="22"/>
      <c r="S274" s="22"/>
      <c r="T274" s="30"/>
    </row>
    <row r="275" spans="2:20">
      <c r="B275" s="29"/>
      <c r="C275" s="29"/>
      <c r="G275" s="19"/>
      <c r="H275" s="20"/>
      <c r="I275" s="20"/>
      <c r="J275" s="20"/>
      <c r="K275" s="21"/>
      <c r="L275" s="21"/>
      <c r="M275" s="21"/>
      <c r="N275" s="21"/>
      <c r="O275" s="21"/>
      <c r="P275" s="21"/>
      <c r="Q275" s="22"/>
      <c r="R275" s="22"/>
      <c r="S275" s="22"/>
      <c r="T275" s="30"/>
    </row>
    <row r="276" spans="2:20">
      <c r="B276" s="29"/>
      <c r="C276" s="29"/>
      <c r="G276" s="19"/>
      <c r="H276" s="20"/>
      <c r="I276" s="20"/>
      <c r="J276" s="20"/>
      <c r="K276" s="21"/>
      <c r="L276" s="21"/>
      <c r="M276" s="21"/>
      <c r="N276" s="21"/>
      <c r="O276" s="21"/>
      <c r="P276" s="21"/>
      <c r="Q276" s="22"/>
      <c r="R276" s="22"/>
      <c r="S276" s="22"/>
      <c r="T276" s="30"/>
    </row>
    <row r="277" spans="2:20">
      <c r="B277" s="29"/>
      <c r="C277" s="29"/>
      <c r="G277" s="19"/>
      <c r="H277" s="20"/>
      <c r="I277" s="20"/>
      <c r="J277" s="20"/>
      <c r="K277" s="21"/>
      <c r="L277" s="21"/>
      <c r="M277" s="21"/>
      <c r="N277" s="21"/>
      <c r="O277" s="21"/>
      <c r="P277" s="21"/>
      <c r="Q277" s="22"/>
      <c r="R277" s="22"/>
      <c r="S277" s="22"/>
      <c r="T277" s="30"/>
    </row>
    <row r="278" spans="2:20">
      <c r="B278" s="29"/>
      <c r="C278" s="29"/>
      <c r="G278" s="19"/>
      <c r="H278" s="20"/>
      <c r="I278" s="20"/>
      <c r="J278" s="20"/>
      <c r="K278" s="21"/>
      <c r="L278" s="21"/>
      <c r="M278" s="21"/>
      <c r="N278" s="21"/>
      <c r="O278" s="21"/>
      <c r="P278" s="21"/>
      <c r="Q278" s="22"/>
      <c r="R278" s="22"/>
      <c r="S278" s="22"/>
      <c r="T278" s="30"/>
    </row>
    <row r="279" spans="2:20">
      <c r="B279" s="29"/>
      <c r="C279" s="29"/>
      <c r="G279" s="19"/>
      <c r="H279" s="20"/>
      <c r="I279" s="20"/>
      <c r="J279" s="20"/>
      <c r="K279" s="21"/>
      <c r="L279" s="21"/>
      <c r="M279" s="21"/>
      <c r="N279" s="21"/>
      <c r="O279" s="21"/>
      <c r="P279" s="21"/>
      <c r="Q279" s="22"/>
      <c r="R279" s="22"/>
      <c r="S279" s="22"/>
      <c r="T279" s="30"/>
    </row>
    <row r="280" spans="2:20">
      <c r="B280" s="29"/>
      <c r="C280" s="29"/>
      <c r="G280" s="19"/>
      <c r="H280" s="20"/>
      <c r="I280" s="20"/>
      <c r="J280" s="20"/>
      <c r="K280" s="21"/>
      <c r="L280" s="21"/>
      <c r="M280" s="21"/>
      <c r="N280" s="21"/>
      <c r="O280" s="21"/>
      <c r="P280" s="21"/>
      <c r="Q280" s="22"/>
      <c r="R280" s="22"/>
      <c r="S280" s="22"/>
      <c r="T280" s="30"/>
    </row>
    <row r="281" spans="2:20">
      <c r="B281" s="29"/>
      <c r="C281" s="29"/>
      <c r="G281" s="19"/>
      <c r="H281" s="20"/>
      <c r="I281" s="20"/>
      <c r="J281" s="20"/>
      <c r="K281" s="21"/>
      <c r="L281" s="21"/>
      <c r="M281" s="21"/>
      <c r="N281" s="21"/>
      <c r="O281" s="21"/>
      <c r="P281" s="21"/>
      <c r="Q281" s="22"/>
      <c r="R281" s="22"/>
      <c r="S281" s="22"/>
      <c r="T281" s="30"/>
    </row>
    <row r="282" spans="2:20">
      <c r="B282" s="29"/>
      <c r="C282" s="29"/>
      <c r="G282" s="19"/>
      <c r="H282" s="20"/>
      <c r="I282" s="20"/>
      <c r="J282" s="20"/>
      <c r="K282" s="21"/>
      <c r="L282" s="21"/>
      <c r="M282" s="21"/>
      <c r="N282" s="21"/>
      <c r="O282" s="21"/>
      <c r="P282" s="21"/>
      <c r="Q282" s="22"/>
      <c r="R282" s="22"/>
      <c r="S282" s="22"/>
      <c r="T282" s="30"/>
    </row>
    <row r="283" spans="2:20">
      <c r="B283" s="29"/>
      <c r="C283" s="29"/>
      <c r="G283" s="19"/>
      <c r="H283" s="20"/>
      <c r="I283" s="20"/>
      <c r="J283" s="20"/>
      <c r="K283" s="21"/>
      <c r="L283" s="21"/>
      <c r="M283" s="21"/>
      <c r="N283" s="21"/>
      <c r="O283" s="21"/>
      <c r="P283" s="21"/>
      <c r="Q283" s="22"/>
      <c r="R283" s="22"/>
      <c r="S283" s="22"/>
      <c r="T283" s="30"/>
    </row>
    <row r="284" spans="2:20">
      <c r="B284" s="29"/>
      <c r="C284" s="29"/>
      <c r="G284" s="19"/>
      <c r="H284" s="20"/>
      <c r="I284" s="20"/>
      <c r="J284" s="20"/>
      <c r="K284" s="21"/>
      <c r="L284" s="21"/>
      <c r="M284" s="21"/>
      <c r="N284" s="21"/>
      <c r="O284" s="21"/>
      <c r="P284" s="21"/>
      <c r="Q284" s="22"/>
      <c r="R284" s="22"/>
      <c r="S284" s="22"/>
      <c r="T284" s="30"/>
    </row>
    <row r="285" spans="2:20">
      <c r="B285" s="29"/>
      <c r="C285" s="29"/>
      <c r="G285" s="19"/>
      <c r="H285" s="20"/>
      <c r="I285" s="20"/>
      <c r="J285" s="20"/>
      <c r="K285" s="21"/>
      <c r="L285" s="21"/>
      <c r="M285" s="21"/>
      <c r="N285" s="21"/>
      <c r="O285" s="21"/>
      <c r="P285" s="21"/>
      <c r="Q285" s="22"/>
      <c r="R285" s="22"/>
      <c r="S285" s="22"/>
      <c r="T285" s="30"/>
    </row>
    <row r="286" spans="2:20">
      <c r="B286" s="29"/>
      <c r="C286" s="29"/>
      <c r="G286" s="19"/>
      <c r="H286" s="20"/>
      <c r="I286" s="20"/>
      <c r="J286" s="20"/>
      <c r="K286" s="21"/>
      <c r="L286" s="21"/>
      <c r="M286" s="21"/>
      <c r="N286" s="21"/>
      <c r="O286" s="21"/>
      <c r="P286" s="21"/>
      <c r="Q286" s="22"/>
      <c r="R286" s="22"/>
      <c r="S286" s="22"/>
      <c r="T286" s="30"/>
    </row>
    <row r="287" spans="2:20">
      <c r="B287" s="29"/>
      <c r="C287" s="29"/>
      <c r="G287" s="19"/>
      <c r="H287" s="20"/>
      <c r="I287" s="20"/>
      <c r="J287" s="20"/>
      <c r="K287" s="21"/>
      <c r="L287" s="21"/>
      <c r="M287" s="21"/>
      <c r="N287" s="21"/>
      <c r="O287" s="21"/>
      <c r="P287" s="21"/>
      <c r="Q287" s="22"/>
      <c r="R287" s="22"/>
      <c r="S287" s="22"/>
      <c r="T287" s="30"/>
    </row>
    <row r="288" spans="2:20">
      <c r="B288" s="29"/>
      <c r="C288" s="29"/>
      <c r="G288" s="19"/>
      <c r="H288" s="20"/>
      <c r="I288" s="20"/>
      <c r="J288" s="20"/>
      <c r="K288" s="21"/>
      <c r="L288" s="21"/>
      <c r="M288" s="21"/>
      <c r="N288" s="21"/>
      <c r="O288" s="21"/>
      <c r="P288" s="21"/>
      <c r="Q288" s="22"/>
      <c r="R288" s="22"/>
      <c r="S288" s="22"/>
      <c r="T288" s="30"/>
    </row>
    <row r="289" spans="2:20">
      <c r="B289" s="29"/>
      <c r="C289" s="29"/>
      <c r="G289" s="19"/>
      <c r="H289" s="20"/>
      <c r="I289" s="20"/>
      <c r="J289" s="20"/>
      <c r="K289" s="21"/>
      <c r="L289" s="21"/>
      <c r="M289" s="21"/>
      <c r="N289" s="21"/>
      <c r="O289" s="21"/>
      <c r="P289" s="21"/>
      <c r="Q289" s="22"/>
      <c r="R289" s="22"/>
      <c r="S289" s="22"/>
      <c r="T289" s="30"/>
    </row>
    <row r="290" spans="2:20">
      <c r="B290" s="29"/>
      <c r="C290" s="29"/>
      <c r="G290" s="19"/>
      <c r="H290" s="20"/>
      <c r="I290" s="20"/>
      <c r="J290" s="20"/>
      <c r="K290" s="21"/>
      <c r="L290" s="21"/>
      <c r="M290" s="21"/>
      <c r="N290" s="21"/>
      <c r="O290" s="21"/>
      <c r="P290" s="21"/>
      <c r="Q290" s="22"/>
      <c r="R290" s="22"/>
      <c r="S290" s="22"/>
      <c r="T290" s="30"/>
    </row>
    <row r="291" spans="2:20">
      <c r="B291" s="29"/>
      <c r="C291" s="29"/>
      <c r="G291" s="19"/>
      <c r="H291" s="20"/>
      <c r="I291" s="20"/>
      <c r="J291" s="20"/>
      <c r="K291" s="21"/>
      <c r="L291" s="21"/>
      <c r="M291" s="21"/>
      <c r="N291" s="21"/>
      <c r="O291" s="21"/>
      <c r="P291" s="21"/>
      <c r="Q291" s="22"/>
      <c r="R291" s="22"/>
      <c r="S291" s="22"/>
      <c r="T291" s="30"/>
    </row>
    <row r="292" spans="2:20">
      <c r="B292" s="29"/>
      <c r="C292" s="29"/>
      <c r="G292" s="19"/>
      <c r="H292" s="20"/>
      <c r="I292" s="20"/>
      <c r="J292" s="20"/>
      <c r="K292" s="21"/>
      <c r="L292" s="21"/>
      <c r="M292" s="21"/>
      <c r="N292" s="21"/>
      <c r="O292" s="21"/>
      <c r="P292" s="21"/>
      <c r="Q292" s="22"/>
      <c r="R292" s="22"/>
      <c r="S292" s="22"/>
      <c r="T292" s="30"/>
    </row>
    <row r="293" spans="2:20">
      <c r="B293" s="29"/>
      <c r="C293" s="29"/>
      <c r="G293" s="19"/>
      <c r="H293" s="20"/>
      <c r="I293" s="20"/>
      <c r="J293" s="20"/>
      <c r="K293" s="21"/>
      <c r="L293" s="21"/>
      <c r="M293" s="21"/>
      <c r="N293" s="21"/>
      <c r="O293" s="21"/>
      <c r="P293" s="21"/>
      <c r="Q293" s="22"/>
      <c r="R293" s="22"/>
      <c r="S293" s="22"/>
      <c r="T293" s="30"/>
    </row>
    <row r="294" spans="2:20">
      <c r="B294" s="29"/>
      <c r="C294" s="29"/>
      <c r="G294" s="19"/>
      <c r="H294" s="20"/>
      <c r="I294" s="20"/>
      <c r="J294" s="20"/>
      <c r="K294" s="21"/>
      <c r="L294" s="21"/>
      <c r="M294" s="21"/>
      <c r="N294" s="21"/>
      <c r="O294" s="21"/>
      <c r="P294" s="21"/>
      <c r="Q294" s="22"/>
      <c r="R294" s="22"/>
      <c r="S294" s="22"/>
      <c r="T294" s="30"/>
    </row>
    <row r="295" spans="2:20">
      <c r="B295" s="29"/>
      <c r="C295" s="29"/>
      <c r="G295" s="19"/>
      <c r="H295" s="20"/>
      <c r="I295" s="20"/>
      <c r="J295" s="20"/>
      <c r="K295" s="21"/>
      <c r="L295" s="21"/>
      <c r="M295" s="21"/>
      <c r="N295" s="21"/>
      <c r="O295" s="21"/>
      <c r="P295" s="21"/>
      <c r="Q295" s="22"/>
      <c r="R295" s="22"/>
      <c r="S295" s="22"/>
      <c r="T295" s="30"/>
    </row>
    <row r="296" spans="2:20">
      <c r="B296" s="29"/>
      <c r="C296" s="29"/>
      <c r="G296" s="19"/>
      <c r="H296" s="20"/>
      <c r="I296" s="20"/>
      <c r="J296" s="20"/>
      <c r="K296" s="21"/>
      <c r="L296" s="21"/>
      <c r="M296" s="21"/>
      <c r="N296" s="21"/>
      <c r="O296" s="21"/>
      <c r="P296" s="21"/>
      <c r="Q296" s="22"/>
      <c r="R296" s="22"/>
      <c r="S296" s="22"/>
      <c r="T296" s="30"/>
    </row>
    <row r="297" spans="2:20">
      <c r="B297" s="29"/>
      <c r="C297" s="29"/>
      <c r="G297" s="19"/>
      <c r="H297" s="20"/>
      <c r="I297" s="20"/>
      <c r="J297" s="20"/>
      <c r="K297" s="21"/>
      <c r="L297" s="21"/>
      <c r="M297" s="21"/>
      <c r="N297" s="21"/>
      <c r="O297" s="21"/>
      <c r="P297" s="21"/>
      <c r="Q297" s="22"/>
      <c r="R297" s="22"/>
      <c r="S297" s="22"/>
      <c r="T297" s="30"/>
    </row>
    <row r="298" spans="2:20">
      <c r="B298" s="29"/>
      <c r="C298" s="29"/>
      <c r="G298" s="19"/>
      <c r="H298" s="20"/>
      <c r="I298" s="20"/>
      <c r="J298" s="20"/>
      <c r="K298" s="21"/>
      <c r="L298" s="21"/>
      <c r="M298" s="21"/>
      <c r="N298" s="21"/>
      <c r="O298" s="21"/>
      <c r="P298" s="21"/>
      <c r="Q298" s="22"/>
      <c r="R298" s="22"/>
      <c r="S298" s="22"/>
      <c r="T298" s="30"/>
    </row>
    <row r="299" spans="2:20">
      <c r="B299" s="29"/>
      <c r="C299" s="29"/>
      <c r="G299" s="19"/>
      <c r="H299" s="20"/>
      <c r="I299" s="20"/>
      <c r="J299" s="20"/>
      <c r="K299" s="21"/>
      <c r="L299" s="21"/>
      <c r="M299" s="21"/>
      <c r="N299" s="21"/>
      <c r="O299" s="21"/>
      <c r="P299" s="21"/>
      <c r="Q299" s="22"/>
      <c r="R299" s="22"/>
      <c r="S299" s="22"/>
      <c r="T299" s="30"/>
    </row>
    <row r="300" spans="2:20">
      <c r="B300" s="29"/>
      <c r="C300" s="29"/>
      <c r="G300" s="19"/>
      <c r="H300" s="20"/>
      <c r="I300" s="20"/>
      <c r="J300" s="20"/>
      <c r="K300" s="21"/>
      <c r="L300" s="21"/>
      <c r="M300" s="21"/>
      <c r="N300" s="21"/>
      <c r="O300" s="21"/>
      <c r="P300" s="21"/>
      <c r="Q300" s="22"/>
      <c r="R300" s="22"/>
      <c r="S300" s="22"/>
      <c r="T300" s="30"/>
    </row>
    <row r="301" spans="2:20">
      <c r="B301" s="29"/>
      <c r="C301" s="29"/>
      <c r="G301" s="19"/>
      <c r="H301" s="20"/>
      <c r="I301" s="20"/>
      <c r="J301" s="20"/>
      <c r="K301" s="21"/>
      <c r="L301" s="21"/>
      <c r="M301" s="21"/>
      <c r="N301" s="21"/>
      <c r="O301" s="21"/>
      <c r="P301" s="21"/>
      <c r="Q301" s="22"/>
      <c r="R301" s="22"/>
      <c r="S301" s="22"/>
      <c r="T301" s="30"/>
    </row>
    <row r="302" spans="2:20">
      <c r="B302" s="29"/>
      <c r="C302" s="29"/>
      <c r="G302" s="19"/>
      <c r="H302" s="20"/>
      <c r="I302" s="20"/>
      <c r="J302" s="20"/>
      <c r="K302" s="21"/>
      <c r="L302" s="21"/>
      <c r="M302" s="21"/>
      <c r="N302" s="21"/>
      <c r="O302" s="21"/>
      <c r="P302" s="21"/>
      <c r="Q302" s="22"/>
      <c r="R302" s="22"/>
      <c r="S302" s="22"/>
      <c r="T302" s="30"/>
    </row>
    <row r="303" spans="2:20">
      <c r="B303" s="29"/>
      <c r="C303" s="29"/>
      <c r="G303" s="19"/>
      <c r="H303" s="20"/>
      <c r="I303" s="20"/>
      <c r="J303" s="20"/>
      <c r="K303" s="21"/>
      <c r="L303" s="21"/>
      <c r="M303" s="21"/>
      <c r="N303" s="21"/>
      <c r="O303" s="21"/>
      <c r="P303" s="21"/>
      <c r="Q303" s="22"/>
      <c r="R303" s="22"/>
      <c r="S303" s="22"/>
      <c r="T303" s="30"/>
    </row>
    <row r="304" spans="2:20">
      <c r="B304" s="29"/>
      <c r="C304" s="29"/>
      <c r="G304" s="19"/>
      <c r="H304" s="20"/>
      <c r="I304" s="20"/>
      <c r="J304" s="20"/>
      <c r="K304" s="21"/>
      <c r="L304" s="21"/>
      <c r="M304" s="21"/>
      <c r="N304" s="21"/>
      <c r="O304" s="21"/>
      <c r="P304" s="21"/>
      <c r="Q304" s="22"/>
      <c r="R304" s="22"/>
      <c r="S304" s="22"/>
      <c r="T304" s="30"/>
    </row>
    <row r="305" spans="2:20">
      <c r="B305" s="29"/>
      <c r="C305" s="29"/>
      <c r="G305" s="19"/>
      <c r="H305" s="20"/>
      <c r="I305" s="20"/>
      <c r="J305" s="20"/>
      <c r="K305" s="21"/>
      <c r="L305" s="21"/>
      <c r="M305" s="21"/>
      <c r="N305" s="21"/>
      <c r="O305" s="21"/>
      <c r="P305" s="21"/>
      <c r="Q305" s="22"/>
      <c r="R305" s="22"/>
      <c r="S305" s="22"/>
      <c r="T305" s="30"/>
    </row>
    <row r="306" spans="2:20">
      <c r="B306" s="29"/>
      <c r="C306" s="29"/>
      <c r="G306" s="19"/>
      <c r="H306" s="20"/>
      <c r="I306" s="20"/>
      <c r="J306" s="20"/>
      <c r="K306" s="21"/>
      <c r="L306" s="21"/>
      <c r="M306" s="21"/>
      <c r="N306" s="21"/>
      <c r="O306" s="21"/>
      <c r="P306" s="21"/>
      <c r="Q306" s="22"/>
      <c r="R306" s="22"/>
      <c r="S306" s="22"/>
      <c r="T306" s="30"/>
    </row>
    <row r="307" spans="2:20">
      <c r="B307" s="29"/>
      <c r="C307" s="29"/>
      <c r="G307" s="19"/>
      <c r="H307" s="20"/>
      <c r="I307" s="20"/>
      <c r="J307" s="20"/>
      <c r="K307" s="21"/>
      <c r="L307" s="21"/>
      <c r="M307" s="21"/>
      <c r="N307" s="21"/>
      <c r="O307" s="21"/>
      <c r="P307" s="21"/>
      <c r="Q307" s="22"/>
      <c r="R307" s="22"/>
      <c r="S307" s="22"/>
      <c r="T307" s="30"/>
    </row>
    <row r="308" spans="2:20">
      <c r="B308" s="29"/>
      <c r="C308" s="29"/>
      <c r="G308" s="19"/>
      <c r="H308" s="20"/>
      <c r="I308" s="20"/>
      <c r="J308" s="20"/>
      <c r="K308" s="21"/>
      <c r="L308" s="21"/>
      <c r="M308" s="21"/>
      <c r="N308" s="21"/>
      <c r="O308" s="21"/>
      <c r="P308" s="21"/>
      <c r="Q308" s="22"/>
      <c r="R308" s="22"/>
      <c r="S308" s="22"/>
      <c r="T308" s="30"/>
    </row>
    <row r="309" spans="2:20">
      <c r="B309" s="29"/>
      <c r="C309" s="29"/>
      <c r="G309" s="19"/>
      <c r="H309" s="20"/>
      <c r="I309" s="20"/>
      <c r="J309" s="20"/>
      <c r="K309" s="21"/>
      <c r="L309" s="21"/>
      <c r="M309" s="21"/>
      <c r="N309" s="21"/>
      <c r="O309" s="21"/>
      <c r="P309" s="21"/>
      <c r="Q309" s="22"/>
      <c r="R309" s="22"/>
      <c r="S309" s="22"/>
      <c r="T309" s="30"/>
    </row>
    <row r="310" spans="2:20">
      <c r="B310" s="29"/>
      <c r="C310" s="29"/>
      <c r="G310" s="19"/>
      <c r="H310" s="20"/>
      <c r="I310" s="20"/>
      <c r="J310" s="20"/>
      <c r="K310" s="21"/>
      <c r="L310" s="21"/>
      <c r="M310" s="21"/>
      <c r="N310" s="21"/>
      <c r="O310" s="21"/>
      <c r="P310" s="21"/>
      <c r="Q310" s="22"/>
      <c r="R310" s="22"/>
      <c r="S310" s="22"/>
      <c r="T310" s="30"/>
    </row>
    <row r="311" spans="2:20">
      <c r="B311" s="29"/>
      <c r="C311" s="29"/>
      <c r="G311" s="19"/>
      <c r="H311" s="20"/>
      <c r="I311" s="20"/>
      <c r="J311" s="20"/>
      <c r="K311" s="21"/>
      <c r="L311" s="21"/>
      <c r="M311" s="21"/>
      <c r="N311" s="21"/>
      <c r="O311" s="21"/>
      <c r="P311" s="21"/>
      <c r="Q311" s="22"/>
      <c r="R311" s="22"/>
      <c r="S311" s="22"/>
      <c r="T311" s="30"/>
    </row>
    <row r="312" spans="2:20">
      <c r="B312" s="29"/>
      <c r="C312" s="29"/>
      <c r="G312" s="19"/>
      <c r="H312" s="20"/>
      <c r="I312" s="20"/>
      <c r="J312" s="20"/>
      <c r="K312" s="21"/>
      <c r="L312" s="21"/>
      <c r="M312" s="21"/>
      <c r="N312" s="21"/>
      <c r="O312" s="21"/>
      <c r="P312" s="21"/>
      <c r="Q312" s="22"/>
      <c r="R312" s="22"/>
      <c r="S312" s="22"/>
      <c r="T312" s="30"/>
    </row>
    <row r="313" spans="2:20">
      <c r="B313" s="29"/>
      <c r="C313" s="29"/>
      <c r="G313" s="19"/>
      <c r="H313" s="20"/>
      <c r="I313" s="20"/>
      <c r="J313" s="20"/>
      <c r="K313" s="21"/>
      <c r="L313" s="21"/>
      <c r="M313" s="21"/>
      <c r="N313" s="21"/>
      <c r="O313" s="21"/>
      <c r="P313" s="21"/>
      <c r="Q313" s="22"/>
      <c r="R313" s="22"/>
      <c r="S313" s="22"/>
      <c r="T313" s="30"/>
    </row>
    <row r="314" spans="2:20">
      <c r="B314" s="29"/>
      <c r="C314" s="29"/>
      <c r="G314" s="19"/>
      <c r="H314" s="20"/>
      <c r="I314" s="20"/>
      <c r="J314" s="20"/>
      <c r="K314" s="21"/>
      <c r="L314" s="21"/>
      <c r="M314" s="21"/>
      <c r="N314" s="21"/>
      <c r="O314" s="21"/>
      <c r="P314" s="21"/>
      <c r="Q314" s="22"/>
      <c r="R314" s="22"/>
      <c r="S314" s="22"/>
      <c r="T314" s="30"/>
    </row>
    <row r="315" spans="2:20">
      <c r="B315" s="29"/>
      <c r="C315" s="29"/>
      <c r="G315" s="19"/>
      <c r="H315" s="20"/>
      <c r="I315" s="20"/>
      <c r="J315" s="20"/>
      <c r="K315" s="21"/>
      <c r="L315" s="21"/>
      <c r="M315" s="21"/>
      <c r="N315" s="21"/>
      <c r="O315" s="21"/>
      <c r="P315" s="21"/>
      <c r="Q315" s="22"/>
      <c r="R315" s="22"/>
      <c r="S315" s="22"/>
      <c r="T315" s="30"/>
    </row>
    <row r="316" spans="2:20">
      <c r="B316" s="29"/>
      <c r="C316" s="29"/>
      <c r="G316" s="19"/>
      <c r="H316" s="20"/>
      <c r="I316" s="20"/>
      <c r="J316" s="20"/>
      <c r="K316" s="21"/>
      <c r="L316" s="21"/>
      <c r="M316" s="21"/>
      <c r="N316" s="21"/>
      <c r="O316" s="21"/>
      <c r="P316" s="21"/>
      <c r="Q316" s="22"/>
      <c r="R316" s="22"/>
      <c r="S316" s="22"/>
      <c r="T316" s="30"/>
    </row>
    <row r="317" spans="2:20">
      <c r="B317" s="29"/>
      <c r="C317" s="29"/>
      <c r="G317" s="19"/>
      <c r="H317" s="20"/>
      <c r="I317" s="20"/>
      <c r="J317" s="20"/>
      <c r="K317" s="21"/>
      <c r="L317" s="21"/>
      <c r="M317" s="21"/>
      <c r="N317" s="21"/>
      <c r="O317" s="21"/>
      <c r="P317" s="21"/>
      <c r="Q317" s="22"/>
      <c r="R317" s="22"/>
      <c r="S317" s="22"/>
      <c r="T317" s="30"/>
    </row>
    <row r="318" spans="2:20">
      <c r="B318" s="29"/>
      <c r="C318" s="29"/>
      <c r="G318" s="19"/>
      <c r="H318" s="20"/>
      <c r="I318" s="20"/>
      <c r="J318" s="20"/>
      <c r="K318" s="21"/>
      <c r="L318" s="21"/>
      <c r="M318" s="21"/>
      <c r="N318" s="21"/>
      <c r="O318" s="21"/>
      <c r="P318" s="21"/>
      <c r="Q318" s="22"/>
      <c r="R318" s="22"/>
      <c r="S318" s="22"/>
      <c r="T318" s="30"/>
    </row>
    <row r="319" spans="2:20">
      <c r="B319" s="29"/>
      <c r="C319" s="29"/>
      <c r="G319" s="19"/>
      <c r="H319" s="20"/>
      <c r="I319" s="20"/>
      <c r="J319" s="20"/>
      <c r="K319" s="21"/>
      <c r="L319" s="21"/>
      <c r="M319" s="21"/>
      <c r="N319" s="21"/>
      <c r="O319" s="21"/>
      <c r="P319" s="21"/>
      <c r="Q319" s="22"/>
      <c r="R319" s="22"/>
      <c r="S319" s="22"/>
      <c r="T319" s="30"/>
    </row>
    <row r="320" spans="2:20">
      <c r="B320" s="29"/>
      <c r="C320" s="29"/>
      <c r="G320" s="19"/>
      <c r="H320" s="20"/>
      <c r="I320" s="20"/>
      <c r="J320" s="20"/>
      <c r="K320" s="21"/>
      <c r="L320" s="21"/>
      <c r="M320" s="21"/>
      <c r="N320" s="21"/>
      <c r="O320" s="21"/>
      <c r="P320" s="21"/>
      <c r="Q320" s="22"/>
      <c r="R320" s="22"/>
      <c r="S320" s="22"/>
      <c r="T320" s="30"/>
    </row>
    <row r="321" spans="2:20">
      <c r="B321" s="29"/>
      <c r="C321" s="29"/>
      <c r="G321" s="19"/>
      <c r="H321" s="20"/>
      <c r="I321" s="20"/>
      <c r="J321" s="20"/>
      <c r="K321" s="21"/>
      <c r="L321" s="21"/>
      <c r="M321" s="21"/>
      <c r="N321" s="21"/>
      <c r="O321" s="21"/>
      <c r="P321" s="21"/>
      <c r="Q321" s="22"/>
      <c r="R321" s="22"/>
      <c r="S321" s="22"/>
      <c r="T321" s="30"/>
    </row>
    <row r="322" spans="2:20">
      <c r="B322" s="29"/>
      <c r="C322" s="29"/>
      <c r="G322" s="19"/>
      <c r="H322" s="20"/>
      <c r="I322" s="20"/>
      <c r="J322" s="20"/>
      <c r="K322" s="21"/>
      <c r="L322" s="21"/>
      <c r="M322" s="21"/>
      <c r="N322" s="21"/>
      <c r="O322" s="21"/>
      <c r="P322" s="21"/>
      <c r="Q322" s="22"/>
      <c r="R322" s="22"/>
      <c r="S322" s="22"/>
      <c r="T322" s="30"/>
    </row>
    <row r="323" spans="2:20">
      <c r="B323" s="29"/>
      <c r="C323" s="29"/>
      <c r="G323" s="19"/>
      <c r="H323" s="20"/>
      <c r="I323" s="20"/>
      <c r="J323" s="20"/>
      <c r="K323" s="21"/>
      <c r="L323" s="21"/>
      <c r="M323" s="21"/>
      <c r="N323" s="21"/>
      <c r="O323" s="21"/>
      <c r="P323" s="21"/>
      <c r="Q323" s="22"/>
      <c r="R323" s="22"/>
      <c r="S323" s="22"/>
      <c r="T323" s="30"/>
    </row>
    <row r="324" spans="2:20">
      <c r="B324" s="29"/>
      <c r="C324" s="29"/>
      <c r="G324" s="19"/>
      <c r="H324" s="20"/>
      <c r="I324" s="20"/>
      <c r="J324" s="20"/>
      <c r="K324" s="21"/>
      <c r="L324" s="21"/>
      <c r="M324" s="21"/>
      <c r="N324" s="21"/>
      <c r="O324" s="21"/>
      <c r="P324" s="21"/>
      <c r="Q324" s="22"/>
      <c r="R324" s="22"/>
      <c r="S324" s="22"/>
      <c r="T324" s="30"/>
    </row>
    <row r="325" spans="2:20">
      <c r="B325" s="29"/>
      <c r="C325" s="29"/>
      <c r="G325" s="19"/>
      <c r="H325" s="20"/>
      <c r="I325" s="20"/>
      <c r="J325" s="20"/>
      <c r="K325" s="21"/>
      <c r="L325" s="21"/>
      <c r="M325" s="21"/>
      <c r="N325" s="21"/>
      <c r="O325" s="21"/>
      <c r="P325" s="21"/>
      <c r="Q325" s="22"/>
      <c r="R325" s="22"/>
      <c r="S325" s="22"/>
      <c r="T325" s="30"/>
    </row>
    <row r="326" spans="2:20">
      <c r="B326" s="29"/>
      <c r="C326" s="29"/>
      <c r="G326" s="19"/>
      <c r="H326" s="20"/>
      <c r="I326" s="20"/>
      <c r="J326" s="20"/>
      <c r="K326" s="21"/>
      <c r="L326" s="21"/>
      <c r="M326" s="21"/>
      <c r="N326" s="21"/>
      <c r="O326" s="21"/>
      <c r="P326" s="21"/>
      <c r="Q326" s="22"/>
      <c r="R326" s="22"/>
      <c r="S326" s="22"/>
      <c r="T326" s="30"/>
    </row>
    <row r="327" spans="2:20">
      <c r="B327" s="29"/>
      <c r="C327" s="29"/>
      <c r="G327" s="19"/>
      <c r="H327" s="20"/>
      <c r="I327" s="20"/>
      <c r="J327" s="20"/>
      <c r="K327" s="21"/>
      <c r="L327" s="21"/>
      <c r="M327" s="21"/>
      <c r="N327" s="21"/>
      <c r="O327" s="21"/>
      <c r="P327" s="21"/>
      <c r="Q327" s="22"/>
      <c r="R327" s="22"/>
      <c r="S327" s="22"/>
      <c r="T327" s="30"/>
    </row>
    <row r="328" spans="2:20">
      <c r="B328" s="29"/>
      <c r="C328" s="29"/>
      <c r="G328" s="19"/>
      <c r="H328" s="20"/>
      <c r="I328" s="20"/>
      <c r="J328" s="20"/>
      <c r="K328" s="21"/>
      <c r="L328" s="21"/>
      <c r="M328" s="21"/>
      <c r="N328" s="21"/>
      <c r="O328" s="21"/>
      <c r="P328" s="21"/>
      <c r="Q328" s="22"/>
      <c r="R328" s="22"/>
      <c r="S328" s="22"/>
      <c r="T328" s="30"/>
    </row>
    <row r="329" spans="2:20">
      <c r="B329" s="29"/>
      <c r="C329" s="29"/>
      <c r="G329" s="19"/>
      <c r="H329" s="20"/>
      <c r="I329" s="20"/>
      <c r="J329" s="20"/>
      <c r="K329" s="21"/>
      <c r="L329" s="21"/>
      <c r="M329" s="21"/>
      <c r="N329" s="21"/>
      <c r="O329" s="21"/>
      <c r="P329" s="21"/>
      <c r="Q329" s="22"/>
      <c r="R329" s="22"/>
      <c r="S329" s="22"/>
      <c r="T329" s="30"/>
    </row>
    <row r="330" spans="2:20">
      <c r="B330" s="29"/>
      <c r="C330" s="29"/>
      <c r="G330" s="19"/>
      <c r="H330" s="20"/>
      <c r="I330" s="20"/>
      <c r="J330" s="20"/>
      <c r="K330" s="21"/>
      <c r="L330" s="21"/>
      <c r="M330" s="21"/>
      <c r="N330" s="21"/>
      <c r="O330" s="21"/>
      <c r="P330" s="21"/>
      <c r="Q330" s="22"/>
      <c r="R330" s="22"/>
      <c r="S330" s="22"/>
      <c r="T330" s="30"/>
    </row>
    <row r="331" spans="2:20">
      <c r="B331" s="29"/>
      <c r="C331" s="29"/>
      <c r="G331" s="19"/>
      <c r="H331" s="20"/>
      <c r="I331" s="20"/>
      <c r="J331" s="20"/>
      <c r="K331" s="21"/>
      <c r="L331" s="21"/>
      <c r="M331" s="21"/>
      <c r="N331" s="21"/>
      <c r="O331" s="21"/>
      <c r="P331" s="21"/>
      <c r="Q331" s="22"/>
      <c r="R331" s="22"/>
      <c r="S331" s="22"/>
      <c r="T331" s="30"/>
    </row>
    <row r="332" spans="2:20">
      <c r="B332" s="29"/>
      <c r="C332" s="29"/>
      <c r="G332" s="19"/>
      <c r="H332" s="20"/>
      <c r="I332" s="20"/>
      <c r="J332" s="20"/>
      <c r="K332" s="21"/>
      <c r="L332" s="21"/>
      <c r="M332" s="21"/>
      <c r="N332" s="21"/>
      <c r="O332" s="21"/>
      <c r="P332" s="21"/>
      <c r="Q332" s="22"/>
      <c r="R332" s="22"/>
      <c r="S332" s="22"/>
      <c r="T332" s="30"/>
    </row>
    <row r="333" spans="2:20">
      <c r="B333" s="29"/>
      <c r="C333" s="29"/>
      <c r="G333" s="19"/>
      <c r="H333" s="20"/>
      <c r="I333" s="20"/>
      <c r="J333" s="20"/>
      <c r="K333" s="21"/>
      <c r="L333" s="21"/>
      <c r="M333" s="21"/>
      <c r="N333" s="21"/>
      <c r="O333" s="21"/>
      <c r="P333" s="21"/>
      <c r="Q333" s="22"/>
      <c r="R333" s="22"/>
      <c r="S333" s="22"/>
      <c r="T333" s="30"/>
    </row>
    <row r="334" spans="2:20">
      <c r="B334" s="29"/>
      <c r="C334" s="29"/>
      <c r="G334" s="19"/>
      <c r="H334" s="20"/>
      <c r="I334" s="20"/>
      <c r="J334" s="20"/>
      <c r="K334" s="21"/>
      <c r="L334" s="21"/>
      <c r="M334" s="21"/>
      <c r="N334" s="21"/>
      <c r="O334" s="21"/>
      <c r="P334" s="21"/>
      <c r="Q334" s="22"/>
      <c r="R334" s="22"/>
      <c r="S334" s="22"/>
      <c r="T334" s="30"/>
    </row>
    <row r="335" spans="2:20">
      <c r="B335" s="29"/>
      <c r="C335" s="29"/>
      <c r="G335" s="19"/>
      <c r="H335" s="20"/>
      <c r="I335" s="20"/>
      <c r="J335" s="20"/>
      <c r="K335" s="21"/>
      <c r="L335" s="21"/>
      <c r="M335" s="21"/>
      <c r="N335" s="21"/>
      <c r="O335" s="21"/>
      <c r="P335" s="21"/>
      <c r="Q335" s="22"/>
      <c r="R335" s="22"/>
      <c r="S335" s="22"/>
      <c r="T335" s="30"/>
    </row>
    <row r="336" spans="2:20">
      <c r="B336" s="29"/>
      <c r="C336" s="29"/>
      <c r="G336" s="19"/>
      <c r="H336" s="20"/>
      <c r="I336" s="20"/>
      <c r="J336" s="20"/>
      <c r="K336" s="21"/>
      <c r="L336" s="21"/>
      <c r="M336" s="21"/>
      <c r="N336" s="21"/>
      <c r="O336" s="21"/>
      <c r="P336" s="21"/>
      <c r="Q336" s="22"/>
      <c r="R336" s="22"/>
      <c r="S336" s="22"/>
      <c r="T336" s="30"/>
    </row>
    <row r="337" spans="2:20">
      <c r="B337" s="29"/>
      <c r="C337" s="29"/>
      <c r="G337" s="19"/>
      <c r="H337" s="20"/>
      <c r="I337" s="20"/>
      <c r="J337" s="20"/>
      <c r="K337" s="21"/>
      <c r="L337" s="21"/>
      <c r="M337" s="21"/>
      <c r="N337" s="21"/>
      <c r="O337" s="21"/>
      <c r="P337" s="21"/>
      <c r="Q337" s="22"/>
      <c r="R337" s="22"/>
      <c r="S337" s="22"/>
      <c r="T337" s="30"/>
    </row>
    <row r="338" spans="2:20">
      <c r="B338" s="29"/>
      <c r="C338" s="29"/>
      <c r="G338" s="19"/>
      <c r="H338" s="20"/>
      <c r="I338" s="20"/>
      <c r="J338" s="20"/>
      <c r="K338" s="21"/>
      <c r="L338" s="21"/>
      <c r="M338" s="21"/>
      <c r="N338" s="21"/>
      <c r="O338" s="21"/>
      <c r="P338" s="21"/>
      <c r="Q338" s="22"/>
      <c r="R338" s="22"/>
      <c r="S338" s="22"/>
      <c r="T338" s="30"/>
    </row>
    <row r="339" spans="2:20">
      <c r="B339" s="29"/>
      <c r="C339" s="29"/>
      <c r="G339" s="19"/>
      <c r="H339" s="20"/>
      <c r="I339" s="20"/>
      <c r="J339" s="20"/>
      <c r="K339" s="21"/>
      <c r="L339" s="21"/>
      <c r="M339" s="21"/>
      <c r="N339" s="21"/>
      <c r="O339" s="21"/>
      <c r="P339" s="21"/>
      <c r="Q339" s="22"/>
      <c r="R339" s="22"/>
      <c r="S339" s="22"/>
      <c r="T339" s="30"/>
    </row>
    <row r="340" spans="2:20">
      <c r="B340" s="29"/>
      <c r="C340" s="29"/>
      <c r="G340" s="19"/>
      <c r="H340" s="20"/>
      <c r="I340" s="20"/>
      <c r="J340" s="20"/>
      <c r="K340" s="21"/>
      <c r="L340" s="21"/>
      <c r="M340" s="21"/>
      <c r="N340" s="21"/>
      <c r="O340" s="21"/>
      <c r="P340" s="21"/>
      <c r="Q340" s="22"/>
      <c r="R340" s="22"/>
      <c r="S340" s="22"/>
      <c r="T340" s="30"/>
    </row>
    <row r="341" spans="2:20">
      <c r="B341" s="29"/>
      <c r="C341" s="29"/>
      <c r="G341" s="19"/>
      <c r="H341" s="20"/>
      <c r="I341" s="20"/>
      <c r="J341" s="20"/>
      <c r="K341" s="21"/>
      <c r="L341" s="21"/>
      <c r="M341" s="21"/>
      <c r="N341" s="21"/>
      <c r="O341" s="21"/>
      <c r="P341" s="21"/>
      <c r="Q341" s="22"/>
      <c r="R341" s="22"/>
      <c r="S341" s="22"/>
      <c r="T341" s="30"/>
    </row>
    <row r="342" spans="2:20">
      <c r="B342" s="29"/>
      <c r="C342" s="29"/>
      <c r="G342" s="19"/>
      <c r="H342" s="20"/>
      <c r="I342" s="20"/>
      <c r="J342" s="20"/>
      <c r="K342" s="21"/>
      <c r="L342" s="21"/>
      <c r="M342" s="21"/>
      <c r="N342" s="21"/>
      <c r="O342" s="21"/>
      <c r="P342" s="21"/>
      <c r="Q342" s="22"/>
      <c r="R342" s="22"/>
      <c r="S342" s="22"/>
      <c r="T342" s="30"/>
    </row>
    <row r="343" spans="2:20">
      <c r="B343" s="29"/>
      <c r="C343" s="29"/>
      <c r="G343" s="19"/>
      <c r="H343" s="20"/>
      <c r="I343" s="20"/>
      <c r="J343" s="20"/>
      <c r="K343" s="21"/>
      <c r="L343" s="21"/>
      <c r="M343" s="21"/>
      <c r="N343" s="21"/>
      <c r="O343" s="21"/>
      <c r="P343" s="21"/>
      <c r="Q343" s="22"/>
      <c r="R343" s="22"/>
      <c r="S343" s="22"/>
      <c r="T343" s="30"/>
    </row>
    <row r="344" spans="2:20">
      <c r="B344" s="29"/>
      <c r="C344" s="29"/>
      <c r="G344" s="19"/>
      <c r="H344" s="20"/>
      <c r="I344" s="20"/>
      <c r="J344" s="20"/>
      <c r="K344" s="21"/>
      <c r="L344" s="21"/>
      <c r="M344" s="21"/>
      <c r="N344" s="21"/>
      <c r="O344" s="21"/>
      <c r="P344" s="21"/>
      <c r="Q344" s="22"/>
      <c r="R344" s="22"/>
      <c r="S344" s="22"/>
      <c r="T344" s="30"/>
    </row>
    <row r="345" spans="2:20">
      <c r="B345" s="29"/>
      <c r="C345" s="29"/>
      <c r="G345" s="19"/>
      <c r="H345" s="20"/>
      <c r="I345" s="20"/>
      <c r="J345" s="20"/>
      <c r="K345" s="21"/>
      <c r="L345" s="21"/>
      <c r="M345" s="21"/>
      <c r="N345" s="21"/>
      <c r="O345" s="21"/>
      <c r="P345" s="21"/>
      <c r="Q345" s="22"/>
      <c r="R345" s="22"/>
      <c r="S345" s="22"/>
      <c r="T345" s="30"/>
    </row>
    <row r="346" spans="2:20">
      <c r="B346" s="29"/>
      <c r="C346" s="29"/>
      <c r="G346" s="19"/>
      <c r="H346" s="20"/>
      <c r="I346" s="20"/>
      <c r="J346" s="20"/>
      <c r="K346" s="21"/>
      <c r="L346" s="21"/>
      <c r="M346" s="21"/>
      <c r="N346" s="21"/>
      <c r="O346" s="21"/>
      <c r="P346" s="21"/>
      <c r="Q346" s="22"/>
      <c r="R346" s="22"/>
      <c r="S346" s="22"/>
      <c r="T346" s="30"/>
    </row>
    <row r="347" spans="2:20">
      <c r="B347" s="29"/>
      <c r="C347" s="29"/>
      <c r="G347" s="19"/>
      <c r="H347" s="20"/>
      <c r="I347" s="20"/>
      <c r="J347" s="20"/>
      <c r="K347" s="21"/>
      <c r="L347" s="21"/>
      <c r="M347" s="21"/>
      <c r="N347" s="21"/>
      <c r="O347" s="21"/>
      <c r="P347" s="21"/>
      <c r="Q347" s="22"/>
      <c r="R347" s="22"/>
      <c r="S347" s="22"/>
      <c r="T347" s="30"/>
    </row>
    <row r="348" spans="2:20">
      <c r="B348" s="29"/>
      <c r="C348" s="29"/>
      <c r="G348" s="19"/>
      <c r="H348" s="20"/>
      <c r="I348" s="20"/>
      <c r="J348" s="20"/>
      <c r="K348" s="21"/>
      <c r="L348" s="21"/>
      <c r="M348" s="21"/>
      <c r="N348" s="21"/>
      <c r="O348" s="21"/>
      <c r="P348" s="21"/>
      <c r="Q348" s="22"/>
      <c r="R348" s="22"/>
      <c r="S348" s="22"/>
      <c r="T348" s="30"/>
    </row>
    <row r="349" spans="2:20">
      <c r="B349" s="29"/>
      <c r="C349" s="29"/>
      <c r="G349" s="19"/>
      <c r="H349" s="20"/>
      <c r="I349" s="20"/>
      <c r="J349" s="20"/>
      <c r="K349" s="21"/>
      <c r="L349" s="21"/>
      <c r="M349" s="21"/>
      <c r="N349" s="21"/>
      <c r="O349" s="21"/>
      <c r="P349" s="21"/>
      <c r="Q349" s="22"/>
      <c r="R349" s="22"/>
      <c r="S349" s="22"/>
      <c r="T349" s="30"/>
    </row>
    <row r="350" spans="2:20">
      <c r="B350" s="29"/>
      <c r="C350" s="29"/>
      <c r="G350" s="19"/>
      <c r="H350" s="20"/>
      <c r="I350" s="20"/>
      <c r="J350" s="20"/>
      <c r="K350" s="21"/>
      <c r="L350" s="21"/>
      <c r="M350" s="21"/>
      <c r="N350" s="21"/>
      <c r="O350" s="21"/>
      <c r="P350" s="21"/>
      <c r="Q350" s="22"/>
      <c r="R350" s="22"/>
      <c r="S350" s="22"/>
      <c r="T350" s="30"/>
    </row>
    <row r="351" spans="2:20">
      <c r="B351" s="29"/>
      <c r="C351" s="29"/>
      <c r="G351" s="19"/>
      <c r="H351" s="20"/>
      <c r="I351" s="20"/>
      <c r="J351" s="20"/>
      <c r="K351" s="21"/>
      <c r="L351" s="21"/>
      <c r="M351" s="21"/>
      <c r="N351" s="21"/>
      <c r="O351" s="21"/>
      <c r="P351" s="21"/>
      <c r="Q351" s="22"/>
      <c r="R351" s="22"/>
      <c r="S351" s="22"/>
      <c r="T351" s="30"/>
    </row>
    <row r="352" spans="2:20">
      <c r="B352" s="29"/>
      <c r="C352" s="29"/>
      <c r="G352" s="19"/>
      <c r="H352" s="20"/>
      <c r="I352" s="20"/>
      <c r="J352" s="20"/>
      <c r="K352" s="21"/>
      <c r="L352" s="21"/>
      <c r="M352" s="21"/>
      <c r="N352" s="21"/>
      <c r="O352" s="21"/>
      <c r="P352" s="21"/>
      <c r="Q352" s="22"/>
      <c r="R352" s="22"/>
      <c r="S352" s="22"/>
      <c r="T352" s="30"/>
    </row>
    <row r="353" spans="2:20">
      <c r="B353" s="29"/>
      <c r="C353" s="29"/>
      <c r="G353" s="19"/>
      <c r="H353" s="20"/>
      <c r="I353" s="20"/>
      <c r="J353" s="20"/>
      <c r="K353" s="21"/>
      <c r="L353" s="21"/>
      <c r="M353" s="21"/>
      <c r="N353" s="21"/>
      <c r="O353" s="21"/>
      <c r="P353" s="21"/>
      <c r="Q353" s="22"/>
      <c r="R353" s="22"/>
      <c r="S353" s="22"/>
      <c r="T353" s="30"/>
    </row>
    <row r="354" spans="2:20">
      <c r="B354" s="29"/>
      <c r="C354" s="29"/>
      <c r="G354" s="19"/>
      <c r="H354" s="20"/>
      <c r="I354" s="20"/>
      <c r="J354" s="20"/>
      <c r="K354" s="21"/>
      <c r="L354" s="21"/>
      <c r="M354" s="21"/>
      <c r="N354" s="21"/>
      <c r="O354" s="21"/>
      <c r="P354" s="21"/>
      <c r="Q354" s="22"/>
      <c r="R354" s="22"/>
      <c r="S354" s="22"/>
      <c r="T354" s="30"/>
    </row>
    <row r="355" spans="2:20">
      <c r="B355" s="29"/>
      <c r="C355" s="29"/>
      <c r="G355" s="19"/>
      <c r="H355" s="20"/>
      <c r="I355" s="20"/>
      <c r="J355" s="20"/>
      <c r="K355" s="21"/>
      <c r="L355" s="21"/>
      <c r="M355" s="21"/>
      <c r="N355" s="21"/>
      <c r="O355" s="21"/>
      <c r="P355" s="21"/>
      <c r="Q355" s="22"/>
      <c r="R355" s="22"/>
      <c r="S355" s="22"/>
      <c r="T355" s="30"/>
    </row>
    <row r="356" spans="2:20">
      <c r="B356" s="29"/>
      <c r="C356" s="29"/>
      <c r="G356" s="19"/>
      <c r="H356" s="20"/>
      <c r="I356" s="20"/>
      <c r="J356" s="20"/>
      <c r="K356" s="21"/>
      <c r="L356" s="21"/>
      <c r="M356" s="21"/>
      <c r="N356" s="21"/>
      <c r="O356" s="21"/>
      <c r="P356" s="21"/>
      <c r="Q356" s="22"/>
      <c r="R356" s="22"/>
      <c r="S356" s="22"/>
      <c r="T356" s="30"/>
    </row>
    <row r="357" spans="2:20">
      <c r="B357" s="29"/>
      <c r="C357" s="29"/>
      <c r="G357" s="19"/>
      <c r="H357" s="20"/>
      <c r="I357" s="20"/>
      <c r="J357" s="20"/>
      <c r="K357" s="21"/>
      <c r="L357" s="21"/>
      <c r="M357" s="21"/>
      <c r="N357" s="21"/>
      <c r="O357" s="21"/>
      <c r="P357" s="21"/>
      <c r="Q357" s="22"/>
      <c r="R357" s="22"/>
      <c r="S357" s="22"/>
      <c r="T357" s="30"/>
    </row>
    <row r="358" spans="2:20">
      <c r="B358" s="29"/>
      <c r="C358" s="29"/>
      <c r="G358" s="19"/>
      <c r="H358" s="20"/>
      <c r="I358" s="20"/>
      <c r="J358" s="20"/>
      <c r="K358" s="21"/>
      <c r="L358" s="21"/>
      <c r="M358" s="21"/>
      <c r="N358" s="21"/>
      <c r="O358" s="21"/>
      <c r="P358" s="21"/>
      <c r="Q358" s="22"/>
      <c r="R358" s="22"/>
      <c r="S358" s="22"/>
      <c r="T358" s="30"/>
    </row>
    <row r="359" spans="2:20">
      <c r="B359" s="29"/>
      <c r="C359" s="29"/>
      <c r="G359" s="19"/>
      <c r="H359" s="20"/>
      <c r="I359" s="20"/>
      <c r="J359" s="20"/>
      <c r="K359" s="21"/>
      <c r="L359" s="21"/>
      <c r="M359" s="21"/>
      <c r="N359" s="21"/>
      <c r="O359" s="21"/>
      <c r="P359" s="21"/>
      <c r="Q359" s="22"/>
      <c r="R359" s="22"/>
      <c r="S359" s="22"/>
      <c r="T359" s="30"/>
    </row>
    <row r="360" spans="2:20">
      <c r="B360" s="29"/>
      <c r="C360" s="29"/>
      <c r="G360" s="19"/>
      <c r="H360" s="20"/>
      <c r="I360" s="20"/>
      <c r="J360" s="20"/>
      <c r="K360" s="21"/>
      <c r="L360" s="21"/>
      <c r="M360" s="21"/>
      <c r="N360" s="21"/>
      <c r="O360" s="21"/>
      <c r="P360" s="21"/>
      <c r="Q360" s="22"/>
      <c r="R360" s="22"/>
      <c r="S360" s="22"/>
      <c r="T360" s="30"/>
    </row>
    <row r="361" spans="2:20">
      <c r="B361" s="29"/>
      <c r="C361" s="29"/>
      <c r="G361" s="19"/>
      <c r="H361" s="20"/>
      <c r="I361" s="20"/>
      <c r="J361" s="20"/>
      <c r="K361" s="21"/>
      <c r="L361" s="21"/>
      <c r="M361" s="21"/>
      <c r="N361" s="21"/>
      <c r="O361" s="21"/>
      <c r="P361" s="21"/>
      <c r="Q361" s="22"/>
      <c r="R361" s="22"/>
      <c r="S361" s="22"/>
      <c r="T361" s="30"/>
    </row>
    <row r="362" spans="2:20">
      <c r="B362" s="29"/>
      <c r="C362" s="29"/>
      <c r="G362" s="19"/>
      <c r="H362" s="20"/>
      <c r="I362" s="20"/>
      <c r="J362" s="20"/>
      <c r="K362" s="21"/>
      <c r="L362" s="21"/>
      <c r="M362" s="21"/>
      <c r="N362" s="21"/>
      <c r="O362" s="21"/>
      <c r="P362" s="21"/>
      <c r="Q362" s="22"/>
      <c r="R362" s="22"/>
      <c r="S362" s="22"/>
      <c r="T362" s="30"/>
    </row>
    <row r="363" spans="2:20">
      <c r="B363" s="29"/>
      <c r="C363" s="29"/>
      <c r="G363" s="19"/>
      <c r="H363" s="20"/>
      <c r="I363" s="20"/>
      <c r="J363" s="20"/>
      <c r="K363" s="21"/>
      <c r="L363" s="21"/>
      <c r="M363" s="21"/>
      <c r="N363" s="21"/>
      <c r="O363" s="21"/>
      <c r="P363" s="21"/>
      <c r="Q363" s="22"/>
      <c r="R363" s="22"/>
      <c r="S363" s="22"/>
      <c r="T363" s="30"/>
    </row>
    <row r="364" spans="2:20">
      <c r="B364" s="29"/>
      <c r="C364" s="29"/>
      <c r="G364" s="19"/>
      <c r="H364" s="20"/>
      <c r="I364" s="20"/>
      <c r="J364" s="20"/>
      <c r="K364" s="21"/>
      <c r="L364" s="21"/>
      <c r="M364" s="21"/>
      <c r="N364" s="21"/>
      <c r="O364" s="21"/>
      <c r="P364" s="21"/>
      <c r="Q364" s="22"/>
      <c r="R364" s="22"/>
      <c r="S364" s="22"/>
      <c r="T364" s="30"/>
    </row>
    <row r="365" spans="2:20">
      <c r="B365" s="29"/>
      <c r="C365" s="29"/>
      <c r="G365" s="19"/>
      <c r="H365" s="20"/>
      <c r="I365" s="20"/>
      <c r="J365" s="20"/>
      <c r="K365" s="21"/>
      <c r="L365" s="21"/>
      <c r="M365" s="21"/>
      <c r="N365" s="21"/>
      <c r="O365" s="21"/>
      <c r="P365" s="21"/>
      <c r="Q365" s="22"/>
      <c r="R365" s="22"/>
      <c r="S365" s="22"/>
      <c r="T365" s="30"/>
    </row>
    <row r="366" spans="2:20">
      <c r="B366" s="29"/>
      <c r="C366" s="29"/>
      <c r="G366" s="19"/>
      <c r="H366" s="20"/>
      <c r="I366" s="20"/>
      <c r="J366" s="20"/>
      <c r="K366" s="21"/>
      <c r="L366" s="21"/>
      <c r="M366" s="21"/>
      <c r="N366" s="21"/>
      <c r="O366" s="21"/>
      <c r="P366" s="21"/>
      <c r="Q366" s="22"/>
      <c r="R366" s="22"/>
      <c r="S366" s="22"/>
      <c r="T366" s="30"/>
    </row>
    <row r="367" spans="2:20">
      <c r="B367" s="29"/>
      <c r="C367" s="29"/>
      <c r="G367" s="19"/>
      <c r="H367" s="20"/>
      <c r="I367" s="20"/>
      <c r="J367" s="20"/>
      <c r="K367" s="21"/>
      <c r="L367" s="21"/>
      <c r="M367" s="21"/>
      <c r="N367" s="21"/>
      <c r="O367" s="21"/>
      <c r="P367" s="21"/>
      <c r="Q367" s="22"/>
      <c r="R367" s="22"/>
      <c r="S367" s="22"/>
      <c r="T367" s="30"/>
    </row>
    <row r="368" spans="2:20">
      <c r="B368" s="29"/>
      <c r="C368" s="29"/>
      <c r="G368" s="19"/>
      <c r="H368" s="20"/>
      <c r="I368" s="20"/>
      <c r="J368" s="20"/>
      <c r="K368" s="21"/>
      <c r="L368" s="21"/>
      <c r="M368" s="21"/>
      <c r="N368" s="21"/>
      <c r="O368" s="21"/>
      <c r="P368" s="21"/>
      <c r="Q368" s="22"/>
      <c r="R368" s="22"/>
      <c r="S368" s="22"/>
      <c r="T368" s="30"/>
    </row>
    <row r="369" spans="2:20">
      <c r="B369" s="29"/>
      <c r="C369" s="29"/>
      <c r="G369" s="19"/>
      <c r="H369" s="20"/>
      <c r="I369" s="20"/>
      <c r="J369" s="20"/>
      <c r="K369" s="21"/>
      <c r="L369" s="21"/>
      <c r="M369" s="21"/>
      <c r="N369" s="21"/>
      <c r="O369" s="21"/>
      <c r="P369" s="21"/>
      <c r="Q369" s="22"/>
      <c r="R369" s="22"/>
      <c r="S369" s="22"/>
      <c r="T369" s="30"/>
    </row>
    <row r="370" spans="2:20">
      <c r="B370" s="29"/>
      <c r="C370" s="29"/>
      <c r="G370" s="19"/>
      <c r="H370" s="20"/>
      <c r="I370" s="20"/>
      <c r="J370" s="20"/>
      <c r="K370" s="21"/>
      <c r="L370" s="21"/>
      <c r="M370" s="21"/>
      <c r="N370" s="21"/>
      <c r="O370" s="21"/>
      <c r="P370" s="21"/>
      <c r="Q370" s="22"/>
      <c r="R370" s="22"/>
      <c r="S370" s="22"/>
      <c r="T370" s="30"/>
    </row>
    <row r="371" spans="2:20">
      <c r="B371" s="29"/>
      <c r="C371" s="29"/>
      <c r="G371" s="19"/>
      <c r="H371" s="20"/>
      <c r="I371" s="20"/>
      <c r="J371" s="20"/>
      <c r="K371" s="21"/>
      <c r="L371" s="21"/>
      <c r="M371" s="21"/>
      <c r="N371" s="21"/>
      <c r="O371" s="21"/>
      <c r="P371" s="21"/>
      <c r="Q371" s="22"/>
      <c r="R371" s="22"/>
      <c r="S371" s="22"/>
      <c r="T371" s="30"/>
    </row>
    <row r="372" spans="2:20">
      <c r="B372" s="29"/>
      <c r="C372" s="29"/>
      <c r="G372" s="19"/>
      <c r="H372" s="20"/>
      <c r="I372" s="20"/>
      <c r="J372" s="20"/>
      <c r="K372" s="21"/>
      <c r="L372" s="21"/>
      <c r="M372" s="21"/>
      <c r="N372" s="21"/>
      <c r="O372" s="21"/>
      <c r="P372" s="21"/>
      <c r="Q372" s="22"/>
      <c r="R372" s="22"/>
      <c r="S372" s="22"/>
      <c r="T372" s="30"/>
    </row>
    <row r="373" spans="2:20">
      <c r="B373" s="29"/>
      <c r="C373" s="29"/>
      <c r="G373" s="19"/>
      <c r="H373" s="20"/>
      <c r="I373" s="20"/>
      <c r="J373" s="20"/>
      <c r="K373" s="21"/>
      <c r="L373" s="21"/>
      <c r="M373" s="21"/>
      <c r="N373" s="21"/>
      <c r="O373" s="21"/>
      <c r="P373" s="21"/>
      <c r="Q373" s="22"/>
      <c r="R373" s="22"/>
      <c r="S373" s="22"/>
      <c r="T373" s="30"/>
    </row>
    <row r="374" spans="2:20">
      <c r="B374" s="29"/>
      <c r="C374" s="29"/>
      <c r="G374" s="19"/>
      <c r="H374" s="20"/>
      <c r="I374" s="20"/>
      <c r="J374" s="20"/>
      <c r="K374" s="21"/>
      <c r="L374" s="21"/>
      <c r="M374" s="21"/>
      <c r="N374" s="21"/>
      <c r="O374" s="21"/>
      <c r="P374" s="21"/>
      <c r="Q374" s="22"/>
      <c r="R374" s="22"/>
      <c r="S374" s="22"/>
      <c r="T374" s="30"/>
    </row>
    <row r="375" spans="2:20">
      <c r="B375" s="29"/>
      <c r="C375" s="29"/>
      <c r="G375" s="19"/>
      <c r="H375" s="20"/>
      <c r="I375" s="20"/>
      <c r="J375" s="20"/>
      <c r="K375" s="21"/>
      <c r="L375" s="21"/>
      <c r="M375" s="21"/>
      <c r="N375" s="21"/>
      <c r="O375" s="21"/>
      <c r="P375" s="21"/>
      <c r="Q375" s="22"/>
      <c r="R375" s="22"/>
      <c r="S375" s="22"/>
      <c r="T375" s="30"/>
    </row>
    <row r="376" spans="2:20">
      <c r="B376" s="29"/>
      <c r="C376" s="29"/>
      <c r="G376" s="19"/>
      <c r="H376" s="20"/>
      <c r="I376" s="20"/>
      <c r="J376" s="20"/>
      <c r="K376" s="21"/>
      <c r="L376" s="21"/>
      <c r="M376" s="21"/>
      <c r="N376" s="21"/>
      <c r="O376" s="21"/>
      <c r="P376" s="21"/>
      <c r="Q376" s="22"/>
      <c r="R376" s="22"/>
      <c r="S376" s="22"/>
      <c r="T376" s="30"/>
    </row>
    <row r="377" spans="2:20">
      <c r="B377" s="29"/>
      <c r="C377" s="29"/>
      <c r="G377" s="19"/>
      <c r="H377" s="20"/>
      <c r="I377" s="20"/>
      <c r="J377" s="20"/>
      <c r="K377" s="21"/>
      <c r="L377" s="21"/>
      <c r="M377" s="21"/>
      <c r="N377" s="21"/>
      <c r="O377" s="21"/>
      <c r="P377" s="21"/>
      <c r="Q377" s="22"/>
      <c r="R377" s="22"/>
      <c r="S377" s="22"/>
      <c r="T377" s="30"/>
    </row>
    <row r="378" spans="2:20">
      <c r="B378" s="29"/>
      <c r="C378" s="29"/>
      <c r="G378" s="19"/>
      <c r="H378" s="20"/>
      <c r="I378" s="20"/>
      <c r="J378" s="20"/>
      <c r="K378" s="21"/>
      <c r="L378" s="21"/>
      <c r="M378" s="21"/>
      <c r="N378" s="21"/>
      <c r="O378" s="21"/>
      <c r="P378" s="21"/>
      <c r="Q378" s="22"/>
      <c r="R378" s="22"/>
      <c r="S378" s="22"/>
      <c r="T378" s="30"/>
    </row>
    <row r="379" spans="2:20">
      <c r="B379" s="29"/>
      <c r="C379" s="29"/>
      <c r="G379" s="19"/>
      <c r="H379" s="20"/>
      <c r="I379" s="20"/>
      <c r="J379" s="20"/>
      <c r="K379" s="21"/>
      <c r="L379" s="21"/>
      <c r="M379" s="21"/>
      <c r="N379" s="21"/>
      <c r="O379" s="21"/>
      <c r="P379" s="21"/>
      <c r="Q379" s="22"/>
      <c r="R379" s="22"/>
      <c r="S379" s="22"/>
      <c r="T379" s="30"/>
    </row>
    <row r="380" spans="2:20">
      <c r="B380" s="29"/>
      <c r="C380" s="29"/>
      <c r="G380" s="19"/>
      <c r="H380" s="20"/>
      <c r="I380" s="20"/>
      <c r="J380" s="20"/>
      <c r="K380" s="21"/>
      <c r="L380" s="21"/>
      <c r="M380" s="21"/>
      <c r="N380" s="21"/>
      <c r="O380" s="21"/>
      <c r="P380" s="21"/>
      <c r="Q380" s="22"/>
      <c r="R380" s="22"/>
      <c r="S380" s="22"/>
      <c r="T380" s="30"/>
    </row>
    <row r="381" spans="2:20">
      <c r="B381" s="29"/>
      <c r="C381" s="29"/>
      <c r="G381" s="19"/>
      <c r="H381" s="20"/>
      <c r="I381" s="20"/>
      <c r="J381" s="20"/>
      <c r="K381" s="21"/>
      <c r="L381" s="21"/>
      <c r="M381" s="21"/>
      <c r="N381" s="21"/>
      <c r="O381" s="21"/>
      <c r="P381" s="21"/>
      <c r="Q381" s="22"/>
      <c r="R381" s="22"/>
      <c r="S381" s="22"/>
      <c r="T381" s="30"/>
    </row>
    <row r="382" spans="2:20">
      <c r="B382" s="29"/>
      <c r="C382" s="29"/>
      <c r="G382" s="19"/>
      <c r="H382" s="20"/>
      <c r="I382" s="20"/>
      <c r="J382" s="20"/>
      <c r="K382" s="21"/>
      <c r="L382" s="21"/>
      <c r="M382" s="21"/>
      <c r="N382" s="21"/>
      <c r="O382" s="21"/>
      <c r="P382" s="21"/>
      <c r="Q382" s="22"/>
      <c r="R382" s="22"/>
      <c r="S382" s="22"/>
      <c r="T382" s="30"/>
    </row>
    <row r="383" spans="2:20">
      <c r="B383" s="29"/>
      <c r="C383" s="29"/>
      <c r="G383" s="19"/>
      <c r="H383" s="20"/>
      <c r="I383" s="20"/>
      <c r="J383" s="20"/>
      <c r="K383" s="21"/>
      <c r="L383" s="21"/>
      <c r="M383" s="21"/>
      <c r="N383" s="21"/>
      <c r="O383" s="21"/>
      <c r="P383" s="21"/>
      <c r="Q383" s="22"/>
      <c r="R383" s="22"/>
      <c r="S383" s="22"/>
      <c r="T383" s="30"/>
    </row>
    <row r="384" spans="2:20">
      <c r="B384" s="29"/>
      <c r="C384" s="29"/>
      <c r="G384" s="19"/>
      <c r="H384" s="20"/>
      <c r="I384" s="20"/>
      <c r="J384" s="20"/>
      <c r="K384" s="21"/>
      <c r="L384" s="21"/>
      <c r="M384" s="21"/>
      <c r="N384" s="21"/>
      <c r="O384" s="21"/>
      <c r="P384" s="21"/>
      <c r="Q384" s="22"/>
      <c r="R384" s="22"/>
      <c r="S384" s="22"/>
      <c r="T384" s="30"/>
    </row>
    <row r="385" spans="2:20">
      <c r="B385" s="29"/>
      <c r="C385" s="29"/>
      <c r="G385" s="19"/>
      <c r="H385" s="20"/>
      <c r="I385" s="20"/>
      <c r="J385" s="20"/>
      <c r="K385" s="21"/>
      <c r="L385" s="21"/>
      <c r="M385" s="21"/>
      <c r="N385" s="21"/>
      <c r="O385" s="21"/>
      <c r="P385" s="21"/>
      <c r="Q385" s="22"/>
      <c r="R385" s="22"/>
      <c r="S385" s="22"/>
      <c r="T385" s="30"/>
    </row>
    <row r="386" spans="2:20">
      <c r="B386" s="29"/>
      <c r="C386" s="29"/>
      <c r="G386" s="19"/>
      <c r="H386" s="20"/>
      <c r="I386" s="20"/>
      <c r="J386" s="20"/>
      <c r="K386" s="21"/>
      <c r="L386" s="21"/>
      <c r="M386" s="21"/>
      <c r="N386" s="21"/>
      <c r="O386" s="21"/>
      <c r="P386" s="21"/>
      <c r="Q386" s="22"/>
      <c r="R386" s="22"/>
      <c r="S386" s="22"/>
      <c r="T386" s="30"/>
    </row>
    <row r="387" spans="2:20">
      <c r="B387" s="29"/>
      <c r="C387" s="29"/>
      <c r="G387" s="19"/>
      <c r="H387" s="20"/>
      <c r="I387" s="20"/>
      <c r="J387" s="20"/>
      <c r="K387" s="21"/>
      <c r="L387" s="21"/>
      <c r="M387" s="21"/>
      <c r="N387" s="21"/>
      <c r="O387" s="21"/>
      <c r="P387" s="21"/>
      <c r="Q387" s="22"/>
      <c r="R387" s="22"/>
      <c r="S387" s="22"/>
      <c r="T387" s="30"/>
    </row>
    <row r="388" spans="2:20">
      <c r="B388" s="29"/>
      <c r="C388" s="29"/>
      <c r="G388" s="19"/>
      <c r="H388" s="20"/>
      <c r="I388" s="20"/>
      <c r="J388" s="20"/>
      <c r="K388" s="21"/>
      <c r="L388" s="21"/>
      <c r="M388" s="21"/>
      <c r="N388" s="21"/>
      <c r="O388" s="21"/>
      <c r="P388" s="21"/>
      <c r="Q388" s="22"/>
      <c r="R388" s="22"/>
      <c r="S388" s="22"/>
      <c r="T388" s="30"/>
    </row>
    <row r="389" spans="2:20">
      <c r="B389" s="29"/>
      <c r="C389" s="29"/>
      <c r="G389" s="19"/>
      <c r="H389" s="20"/>
      <c r="I389" s="20"/>
      <c r="J389" s="20"/>
      <c r="K389" s="21"/>
      <c r="L389" s="21"/>
      <c r="M389" s="21"/>
      <c r="N389" s="21"/>
      <c r="O389" s="21"/>
      <c r="P389" s="21"/>
      <c r="Q389" s="22"/>
      <c r="R389" s="22"/>
      <c r="S389" s="22"/>
      <c r="T389" s="30"/>
    </row>
    <row r="390" spans="2:20">
      <c r="B390" s="29"/>
      <c r="C390" s="29"/>
      <c r="G390" s="19"/>
      <c r="H390" s="20"/>
      <c r="I390" s="20"/>
      <c r="J390" s="20"/>
      <c r="K390" s="21"/>
      <c r="L390" s="21"/>
      <c r="M390" s="21"/>
      <c r="N390" s="21"/>
      <c r="O390" s="21"/>
      <c r="P390" s="21"/>
      <c r="Q390" s="22"/>
      <c r="R390" s="22"/>
      <c r="S390" s="22"/>
      <c r="T390" s="30"/>
    </row>
    <row r="391" spans="2:20">
      <c r="B391" s="29"/>
      <c r="C391" s="29"/>
      <c r="G391" s="19"/>
      <c r="H391" s="20"/>
      <c r="I391" s="20"/>
      <c r="J391" s="20"/>
      <c r="K391" s="21"/>
      <c r="L391" s="21"/>
      <c r="M391" s="21"/>
      <c r="N391" s="21"/>
      <c r="O391" s="21"/>
      <c r="P391" s="21"/>
      <c r="Q391" s="22"/>
      <c r="R391" s="22"/>
      <c r="S391" s="22"/>
      <c r="T391" s="30"/>
    </row>
    <row r="392" spans="2:20">
      <c r="B392" s="29"/>
      <c r="C392" s="29"/>
      <c r="G392" s="19"/>
      <c r="H392" s="20"/>
      <c r="I392" s="20"/>
      <c r="J392" s="20"/>
      <c r="K392" s="21"/>
      <c r="L392" s="21"/>
      <c r="M392" s="21"/>
      <c r="N392" s="21"/>
      <c r="O392" s="21"/>
      <c r="P392" s="21"/>
      <c r="Q392" s="22"/>
      <c r="R392" s="22"/>
      <c r="S392" s="22"/>
      <c r="T392" s="30"/>
    </row>
    <row r="393" spans="2:20">
      <c r="B393" s="29"/>
      <c r="C393" s="29"/>
      <c r="G393" s="19"/>
      <c r="H393" s="20"/>
      <c r="I393" s="20"/>
      <c r="J393" s="20"/>
      <c r="K393" s="21"/>
      <c r="L393" s="21"/>
      <c r="M393" s="21"/>
      <c r="N393" s="21"/>
      <c r="O393" s="21"/>
      <c r="P393" s="21"/>
      <c r="Q393" s="22"/>
      <c r="R393" s="22"/>
      <c r="S393" s="22"/>
      <c r="T393" s="30"/>
    </row>
    <row r="394" spans="2:20">
      <c r="B394" s="29"/>
      <c r="C394" s="29"/>
      <c r="G394" s="19"/>
      <c r="H394" s="20"/>
      <c r="I394" s="20"/>
      <c r="J394" s="20"/>
      <c r="K394" s="21"/>
      <c r="L394" s="21"/>
      <c r="M394" s="21"/>
      <c r="N394" s="21"/>
      <c r="O394" s="21"/>
      <c r="P394" s="21"/>
      <c r="Q394" s="22"/>
      <c r="R394" s="22"/>
      <c r="S394" s="22"/>
      <c r="T394" s="30"/>
    </row>
    <row r="395" spans="2:20">
      <c r="B395" s="29"/>
      <c r="C395" s="29"/>
      <c r="G395" s="19"/>
      <c r="H395" s="20"/>
      <c r="I395" s="20"/>
      <c r="J395" s="20"/>
      <c r="K395" s="21"/>
      <c r="L395" s="21"/>
      <c r="M395" s="21"/>
      <c r="N395" s="21"/>
      <c r="O395" s="21"/>
      <c r="P395" s="21"/>
      <c r="Q395" s="22"/>
      <c r="R395" s="22"/>
      <c r="S395" s="22"/>
      <c r="T395" s="30"/>
    </row>
    <row r="396" spans="2:20">
      <c r="B396" s="29"/>
      <c r="C396" s="29"/>
      <c r="G396" s="19"/>
      <c r="H396" s="20"/>
      <c r="I396" s="20"/>
      <c r="J396" s="20"/>
      <c r="K396" s="21"/>
      <c r="L396" s="21"/>
      <c r="M396" s="21"/>
      <c r="N396" s="21"/>
      <c r="O396" s="21"/>
      <c r="P396" s="21"/>
      <c r="Q396" s="22"/>
      <c r="R396" s="22"/>
      <c r="S396" s="22"/>
      <c r="T396" s="30"/>
    </row>
    <row r="397" spans="2:20">
      <c r="B397" s="29"/>
      <c r="C397" s="29"/>
      <c r="G397" s="19"/>
      <c r="H397" s="20"/>
      <c r="I397" s="20"/>
      <c r="J397" s="20"/>
      <c r="K397" s="21"/>
      <c r="L397" s="21"/>
      <c r="M397" s="21"/>
      <c r="N397" s="21"/>
      <c r="O397" s="21"/>
      <c r="P397" s="21"/>
      <c r="Q397" s="22"/>
      <c r="R397" s="22"/>
      <c r="S397" s="22"/>
      <c r="T397" s="30"/>
    </row>
    <row r="398" spans="2:20">
      <c r="B398" s="29"/>
      <c r="C398" s="29"/>
      <c r="G398" s="19"/>
      <c r="H398" s="20"/>
      <c r="I398" s="20"/>
      <c r="J398" s="20"/>
      <c r="K398" s="21"/>
      <c r="L398" s="21"/>
      <c r="M398" s="21"/>
      <c r="N398" s="21"/>
      <c r="O398" s="21"/>
      <c r="P398" s="21"/>
      <c r="Q398" s="22"/>
      <c r="R398" s="22"/>
      <c r="S398" s="22"/>
      <c r="T398" s="30"/>
    </row>
    <row r="399" spans="2:20">
      <c r="B399" s="29"/>
      <c r="C399" s="29"/>
      <c r="G399" s="19"/>
      <c r="H399" s="20"/>
      <c r="I399" s="20"/>
      <c r="J399" s="20"/>
      <c r="K399" s="21"/>
      <c r="L399" s="21"/>
      <c r="M399" s="21"/>
      <c r="N399" s="21"/>
      <c r="O399" s="21"/>
      <c r="P399" s="21"/>
      <c r="Q399" s="22"/>
      <c r="R399" s="22"/>
      <c r="S399" s="22"/>
      <c r="T399" s="30"/>
    </row>
    <row r="400" spans="2:20">
      <c r="B400" s="29"/>
      <c r="C400" s="29"/>
      <c r="G400" s="19"/>
      <c r="H400" s="20"/>
      <c r="I400" s="20"/>
      <c r="J400" s="20"/>
      <c r="K400" s="21"/>
      <c r="L400" s="21"/>
      <c r="M400" s="21"/>
      <c r="N400" s="21"/>
      <c r="O400" s="21"/>
      <c r="P400" s="21"/>
      <c r="Q400" s="22"/>
      <c r="R400" s="22"/>
      <c r="S400" s="22"/>
      <c r="T400" s="30"/>
    </row>
    <row r="401" spans="2:20">
      <c r="B401" s="29"/>
      <c r="C401" s="29"/>
      <c r="G401" s="19"/>
      <c r="H401" s="20"/>
      <c r="I401" s="20"/>
      <c r="J401" s="20"/>
      <c r="K401" s="21"/>
      <c r="L401" s="21"/>
      <c r="M401" s="21"/>
      <c r="N401" s="21"/>
      <c r="O401" s="21"/>
      <c r="P401" s="21"/>
      <c r="Q401" s="22"/>
      <c r="R401" s="22"/>
      <c r="S401" s="22"/>
      <c r="T401" s="30"/>
    </row>
    <row r="402" spans="2:20">
      <c r="B402" s="29"/>
      <c r="C402" s="29"/>
      <c r="G402" s="19"/>
      <c r="H402" s="20"/>
      <c r="I402" s="20"/>
      <c r="J402" s="20"/>
      <c r="K402" s="21"/>
      <c r="L402" s="21"/>
      <c r="M402" s="21"/>
      <c r="N402" s="21"/>
      <c r="O402" s="21"/>
      <c r="P402" s="21"/>
      <c r="Q402" s="22"/>
      <c r="R402" s="22"/>
      <c r="S402" s="22"/>
      <c r="T402" s="30"/>
    </row>
    <row r="403" spans="2:20">
      <c r="B403" s="29"/>
      <c r="C403" s="29"/>
      <c r="G403" s="19"/>
      <c r="H403" s="20"/>
      <c r="I403" s="20"/>
      <c r="J403" s="20"/>
      <c r="K403" s="21"/>
      <c r="L403" s="21"/>
      <c r="M403" s="21"/>
      <c r="N403" s="21"/>
      <c r="O403" s="21"/>
      <c r="P403" s="21"/>
      <c r="Q403" s="22"/>
      <c r="R403" s="22"/>
      <c r="S403" s="22"/>
      <c r="T403" s="30"/>
    </row>
    <row r="404" spans="2:20">
      <c r="B404" s="29"/>
      <c r="C404" s="29"/>
      <c r="G404" s="19"/>
      <c r="H404" s="20"/>
      <c r="I404" s="20"/>
      <c r="J404" s="20"/>
      <c r="K404" s="21"/>
      <c r="L404" s="21"/>
      <c r="M404" s="21"/>
      <c r="N404" s="21"/>
      <c r="O404" s="21"/>
      <c r="P404" s="21"/>
      <c r="Q404" s="22"/>
      <c r="R404" s="22"/>
      <c r="S404" s="22"/>
      <c r="T404" s="30"/>
    </row>
    <row r="405" spans="2:20">
      <c r="B405" s="29"/>
      <c r="C405" s="29"/>
      <c r="G405" s="19"/>
      <c r="H405" s="20"/>
      <c r="I405" s="20"/>
      <c r="J405" s="20"/>
      <c r="K405" s="21"/>
      <c r="L405" s="21"/>
      <c r="M405" s="21"/>
      <c r="N405" s="21"/>
      <c r="O405" s="21"/>
      <c r="P405" s="21"/>
      <c r="Q405" s="22"/>
      <c r="R405" s="22"/>
      <c r="S405" s="22"/>
      <c r="T405" s="30"/>
    </row>
    <row r="406" spans="2:20">
      <c r="B406" s="29"/>
      <c r="C406" s="29"/>
      <c r="G406" s="19"/>
      <c r="H406" s="20"/>
      <c r="I406" s="20"/>
      <c r="J406" s="20"/>
      <c r="K406" s="21"/>
      <c r="L406" s="21"/>
      <c r="M406" s="21"/>
      <c r="N406" s="21"/>
      <c r="O406" s="21"/>
      <c r="P406" s="21"/>
      <c r="Q406" s="22"/>
      <c r="R406" s="22"/>
      <c r="S406" s="22"/>
      <c r="T406" s="30"/>
    </row>
    <row r="407" spans="2:20">
      <c r="B407" s="29"/>
      <c r="C407" s="29"/>
      <c r="G407" s="19"/>
      <c r="H407" s="20"/>
      <c r="I407" s="20"/>
      <c r="J407" s="20"/>
      <c r="K407" s="21"/>
      <c r="L407" s="21"/>
      <c r="M407" s="21"/>
      <c r="N407" s="21"/>
      <c r="O407" s="21"/>
      <c r="P407" s="21"/>
      <c r="Q407" s="22"/>
      <c r="R407" s="22"/>
      <c r="S407" s="22"/>
      <c r="T407" s="30"/>
    </row>
    <row r="408" spans="2:20">
      <c r="B408" s="29"/>
      <c r="C408" s="29"/>
      <c r="G408" s="19"/>
      <c r="H408" s="20"/>
      <c r="I408" s="20"/>
      <c r="J408" s="20"/>
      <c r="K408" s="21"/>
      <c r="L408" s="21"/>
      <c r="M408" s="21"/>
      <c r="N408" s="21"/>
      <c r="O408" s="21"/>
      <c r="P408" s="21"/>
      <c r="Q408" s="22"/>
      <c r="R408" s="22"/>
      <c r="S408" s="22"/>
      <c r="T408" s="30"/>
    </row>
    <row r="409" spans="2:20">
      <c r="B409" s="29"/>
      <c r="C409" s="29"/>
      <c r="G409" s="19"/>
      <c r="H409" s="20"/>
      <c r="I409" s="20"/>
      <c r="J409" s="20"/>
      <c r="K409" s="21"/>
      <c r="L409" s="21"/>
      <c r="M409" s="21"/>
      <c r="N409" s="21"/>
      <c r="O409" s="21"/>
      <c r="P409" s="21"/>
      <c r="Q409" s="22"/>
      <c r="R409" s="22"/>
      <c r="S409" s="22"/>
      <c r="T409" s="30"/>
    </row>
    <row r="410" spans="2:20">
      <c r="B410" s="29"/>
      <c r="C410" s="29"/>
      <c r="G410" s="19"/>
      <c r="H410" s="20"/>
      <c r="I410" s="20"/>
      <c r="J410" s="20"/>
      <c r="K410" s="21"/>
      <c r="L410" s="21"/>
      <c r="M410" s="21"/>
      <c r="N410" s="21"/>
      <c r="O410" s="21"/>
      <c r="P410" s="21"/>
      <c r="Q410" s="22"/>
      <c r="R410" s="22"/>
      <c r="S410" s="22"/>
      <c r="T410" s="30"/>
    </row>
    <row r="411" spans="2:20">
      <c r="B411" s="29"/>
      <c r="C411" s="29"/>
      <c r="G411" s="19"/>
      <c r="H411" s="20"/>
      <c r="I411" s="20"/>
      <c r="J411" s="20"/>
      <c r="K411" s="21"/>
      <c r="L411" s="21"/>
      <c r="M411" s="21"/>
      <c r="N411" s="21"/>
      <c r="O411" s="21"/>
      <c r="P411" s="21"/>
      <c r="Q411" s="22"/>
      <c r="R411" s="22"/>
      <c r="S411" s="22"/>
      <c r="T411" s="30"/>
    </row>
    <row r="412" spans="2:20">
      <c r="B412" s="29"/>
      <c r="C412" s="29"/>
      <c r="G412" s="19"/>
      <c r="H412" s="20"/>
      <c r="I412" s="20"/>
      <c r="J412" s="20"/>
      <c r="K412" s="21"/>
      <c r="L412" s="21"/>
      <c r="M412" s="21"/>
      <c r="N412" s="21"/>
      <c r="O412" s="21"/>
      <c r="P412" s="21"/>
      <c r="Q412" s="22"/>
      <c r="R412" s="22"/>
      <c r="S412" s="22"/>
      <c r="T412" s="30"/>
    </row>
    <row r="413" spans="2:20">
      <c r="B413" s="29"/>
      <c r="C413" s="29"/>
      <c r="G413" s="19"/>
      <c r="H413" s="20"/>
      <c r="I413" s="20"/>
      <c r="J413" s="20"/>
      <c r="K413" s="21"/>
      <c r="L413" s="21"/>
      <c r="M413" s="21"/>
      <c r="N413" s="21"/>
      <c r="O413" s="21"/>
      <c r="P413" s="21"/>
      <c r="Q413" s="22"/>
      <c r="R413" s="22"/>
      <c r="S413" s="22"/>
      <c r="T413" s="30"/>
    </row>
    <row r="414" spans="2:20">
      <c r="B414" s="29"/>
      <c r="C414" s="29"/>
      <c r="G414" s="19"/>
      <c r="H414" s="20"/>
      <c r="I414" s="20"/>
      <c r="J414" s="20"/>
      <c r="K414" s="21"/>
      <c r="L414" s="21"/>
      <c r="M414" s="21"/>
      <c r="N414" s="21"/>
      <c r="O414" s="21"/>
      <c r="P414" s="21"/>
      <c r="Q414" s="22"/>
      <c r="R414" s="22"/>
      <c r="S414" s="22"/>
      <c r="T414" s="30"/>
    </row>
    <row r="415" spans="2:20">
      <c r="B415" s="29"/>
      <c r="C415" s="29"/>
      <c r="G415" s="19"/>
      <c r="H415" s="20"/>
      <c r="I415" s="20"/>
      <c r="J415" s="20"/>
      <c r="K415" s="21"/>
      <c r="L415" s="21"/>
      <c r="M415" s="21"/>
      <c r="N415" s="21"/>
      <c r="O415" s="21"/>
      <c r="P415" s="21"/>
      <c r="Q415" s="22"/>
      <c r="R415" s="22"/>
      <c r="S415" s="22"/>
      <c r="T415" s="30"/>
    </row>
    <row r="416" spans="2:20">
      <c r="B416" s="29"/>
      <c r="C416" s="29"/>
      <c r="G416" s="19"/>
      <c r="H416" s="20"/>
      <c r="I416" s="20"/>
      <c r="J416" s="20"/>
      <c r="K416" s="21"/>
      <c r="L416" s="21"/>
      <c r="M416" s="21"/>
      <c r="N416" s="21"/>
      <c r="O416" s="21"/>
      <c r="P416" s="21"/>
      <c r="Q416" s="22"/>
      <c r="R416" s="22"/>
      <c r="S416" s="22"/>
      <c r="T416" s="30"/>
    </row>
    <row r="417" spans="2:20">
      <c r="B417" s="29"/>
      <c r="C417" s="29"/>
      <c r="G417" s="19"/>
      <c r="H417" s="20"/>
      <c r="I417" s="20"/>
      <c r="J417" s="20"/>
      <c r="K417" s="21"/>
      <c r="L417" s="21"/>
      <c r="M417" s="21"/>
      <c r="N417" s="21"/>
      <c r="O417" s="21"/>
      <c r="P417" s="21"/>
      <c r="Q417" s="22"/>
      <c r="R417" s="22"/>
      <c r="S417" s="22"/>
      <c r="T417" s="30"/>
    </row>
    <row r="418" spans="2:20">
      <c r="B418" s="29"/>
      <c r="C418" s="29"/>
      <c r="G418" s="19"/>
      <c r="H418" s="20"/>
      <c r="I418" s="20"/>
      <c r="J418" s="20"/>
      <c r="K418" s="21"/>
      <c r="L418" s="21"/>
      <c r="M418" s="21"/>
      <c r="N418" s="21"/>
      <c r="O418" s="21"/>
      <c r="P418" s="21"/>
      <c r="Q418" s="22"/>
      <c r="R418" s="22"/>
      <c r="S418" s="22"/>
      <c r="T418" s="30"/>
    </row>
    <row r="419" spans="2:20">
      <c r="B419" s="29"/>
      <c r="C419" s="29"/>
      <c r="G419" s="19"/>
      <c r="H419" s="20"/>
      <c r="I419" s="20"/>
      <c r="J419" s="20"/>
      <c r="K419" s="21"/>
      <c r="L419" s="21"/>
      <c r="M419" s="21"/>
      <c r="N419" s="21"/>
      <c r="O419" s="21"/>
      <c r="P419" s="21"/>
      <c r="Q419" s="22"/>
      <c r="R419" s="22"/>
      <c r="S419" s="22"/>
      <c r="T419" s="30"/>
    </row>
    <row r="420" spans="2:20">
      <c r="B420" s="29"/>
      <c r="C420" s="29"/>
      <c r="G420" s="19"/>
      <c r="H420" s="20"/>
      <c r="I420" s="20"/>
      <c r="J420" s="20"/>
      <c r="K420" s="21"/>
      <c r="L420" s="21"/>
      <c r="M420" s="21"/>
      <c r="N420" s="21"/>
      <c r="O420" s="21"/>
      <c r="P420" s="21"/>
      <c r="Q420" s="22"/>
      <c r="R420" s="22"/>
      <c r="S420" s="22"/>
      <c r="T420" s="30"/>
    </row>
    <row r="421" spans="2:20">
      <c r="B421" s="29"/>
      <c r="C421" s="29"/>
      <c r="G421" s="19"/>
      <c r="H421" s="20"/>
      <c r="I421" s="20"/>
      <c r="J421" s="20"/>
      <c r="K421" s="21"/>
      <c r="L421" s="21"/>
      <c r="M421" s="21"/>
      <c r="N421" s="21"/>
      <c r="O421" s="21"/>
      <c r="P421" s="21"/>
      <c r="Q421" s="22"/>
      <c r="R421" s="22"/>
      <c r="S421" s="22"/>
      <c r="T421" s="30"/>
    </row>
    <row r="422" spans="2:20">
      <c r="B422" s="29"/>
      <c r="C422" s="29"/>
      <c r="G422" s="19"/>
      <c r="H422" s="20"/>
      <c r="I422" s="20"/>
      <c r="J422" s="20"/>
      <c r="K422" s="21"/>
      <c r="L422" s="21"/>
      <c r="M422" s="21"/>
      <c r="N422" s="21"/>
      <c r="O422" s="21"/>
      <c r="P422" s="21"/>
      <c r="Q422" s="22"/>
      <c r="R422" s="22"/>
      <c r="S422" s="22"/>
      <c r="T422" s="30"/>
    </row>
    <row r="423" spans="2:20">
      <c r="B423" s="29"/>
      <c r="C423" s="29"/>
      <c r="G423" s="19"/>
      <c r="H423" s="20"/>
      <c r="I423" s="20"/>
      <c r="J423" s="20"/>
      <c r="K423" s="21"/>
      <c r="L423" s="21"/>
      <c r="M423" s="21"/>
      <c r="N423" s="21"/>
      <c r="O423" s="21"/>
      <c r="P423" s="21"/>
      <c r="Q423" s="22"/>
      <c r="R423" s="22"/>
      <c r="S423" s="22"/>
      <c r="T423" s="30"/>
    </row>
    <row r="424" spans="2:20">
      <c r="B424" s="29"/>
      <c r="C424" s="29"/>
      <c r="G424" s="19"/>
      <c r="H424" s="20"/>
      <c r="I424" s="20"/>
      <c r="J424" s="20"/>
      <c r="K424" s="21"/>
      <c r="L424" s="21"/>
      <c r="M424" s="21"/>
      <c r="N424" s="21"/>
      <c r="O424" s="21"/>
      <c r="P424" s="21"/>
      <c r="Q424" s="22"/>
      <c r="R424" s="22"/>
      <c r="S424" s="22"/>
      <c r="T424" s="30"/>
    </row>
    <row r="425" spans="2:20">
      <c r="B425" s="29"/>
      <c r="C425" s="29"/>
      <c r="G425" s="19"/>
      <c r="H425" s="20"/>
      <c r="I425" s="20"/>
      <c r="J425" s="20"/>
      <c r="K425" s="21"/>
      <c r="L425" s="21"/>
      <c r="M425" s="21"/>
      <c r="N425" s="21"/>
      <c r="O425" s="21"/>
      <c r="P425" s="21"/>
      <c r="Q425" s="22"/>
      <c r="R425" s="22"/>
      <c r="S425" s="22"/>
      <c r="T425" s="30"/>
    </row>
    <row r="426" spans="2:20">
      <c r="B426" s="29"/>
      <c r="C426" s="29"/>
      <c r="G426" s="19"/>
      <c r="H426" s="20"/>
      <c r="I426" s="20"/>
      <c r="J426" s="20"/>
      <c r="K426" s="21"/>
      <c r="L426" s="21"/>
      <c r="M426" s="21"/>
      <c r="N426" s="21"/>
      <c r="O426" s="21"/>
      <c r="P426" s="21"/>
      <c r="Q426" s="22"/>
      <c r="R426" s="22"/>
      <c r="S426" s="22"/>
      <c r="T426" s="30"/>
    </row>
    <row r="427" spans="2:20">
      <c r="B427" s="29"/>
      <c r="C427" s="29"/>
      <c r="G427" s="19"/>
      <c r="H427" s="20"/>
      <c r="I427" s="20"/>
      <c r="J427" s="20"/>
      <c r="K427" s="21"/>
      <c r="L427" s="21"/>
      <c r="M427" s="21"/>
      <c r="N427" s="21"/>
      <c r="O427" s="21"/>
      <c r="P427" s="21"/>
      <c r="Q427" s="22"/>
      <c r="R427" s="22"/>
      <c r="S427" s="22"/>
      <c r="T427" s="30"/>
    </row>
    <row r="428" spans="2:20">
      <c r="B428" s="29"/>
      <c r="C428" s="29"/>
      <c r="G428" s="19"/>
      <c r="H428" s="20"/>
      <c r="I428" s="20"/>
      <c r="J428" s="20"/>
      <c r="K428" s="21"/>
      <c r="L428" s="21"/>
      <c r="M428" s="21"/>
      <c r="N428" s="21"/>
      <c r="O428" s="21"/>
      <c r="P428" s="21"/>
      <c r="Q428" s="22"/>
      <c r="R428" s="22"/>
      <c r="S428" s="22"/>
      <c r="T428" s="30"/>
    </row>
    <row r="429" spans="2:20">
      <c r="B429" s="29"/>
      <c r="C429" s="29"/>
      <c r="G429" s="19"/>
      <c r="H429" s="20"/>
      <c r="I429" s="20"/>
      <c r="J429" s="20"/>
      <c r="K429" s="21"/>
      <c r="L429" s="21"/>
      <c r="M429" s="21"/>
      <c r="N429" s="21"/>
      <c r="O429" s="21"/>
      <c r="P429" s="21"/>
      <c r="Q429" s="22"/>
      <c r="R429" s="22"/>
      <c r="S429" s="22"/>
      <c r="T429" s="30"/>
    </row>
    <row r="430" spans="2:20">
      <c r="B430" s="29"/>
      <c r="C430" s="29"/>
      <c r="G430" s="19"/>
      <c r="H430" s="20"/>
      <c r="I430" s="20"/>
      <c r="J430" s="20"/>
      <c r="K430" s="21"/>
      <c r="L430" s="21"/>
      <c r="M430" s="21"/>
      <c r="N430" s="21"/>
      <c r="O430" s="21"/>
      <c r="P430" s="21"/>
      <c r="Q430" s="22"/>
      <c r="R430" s="22"/>
      <c r="S430" s="22"/>
      <c r="T430" s="30"/>
    </row>
    <row r="431" spans="2:20">
      <c r="B431" s="29"/>
      <c r="C431" s="29"/>
      <c r="G431" s="19"/>
      <c r="H431" s="20"/>
      <c r="I431" s="20"/>
      <c r="J431" s="20"/>
      <c r="K431" s="21"/>
      <c r="L431" s="21"/>
      <c r="M431" s="21"/>
      <c r="N431" s="21"/>
      <c r="O431" s="21"/>
      <c r="P431" s="21"/>
      <c r="Q431" s="22"/>
      <c r="R431" s="22"/>
      <c r="S431" s="22"/>
      <c r="T431" s="30"/>
    </row>
    <row r="432" spans="2:20">
      <c r="B432" s="29"/>
      <c r="C432" s="29"/>
      <c r="G432" s="19"/>
      <c r="H432" s="20"/>
      <c r="I432" s="20"/>
      <c r="J432" s="20"/>
      <c r="K432" s="21"/>
      <c r="L432" s="21"/>
      <c r="M432" s="21"/>
      <c r="N432" s="21"/>
      <c r="O432" s="21"/>
      <c r="P432" s="21"/>
      <c r="Q432" s="22"/>
      <c r="R432" s="22"/>
      <c r="S432" s="22"/>
      <c r="T432" s="30"/>
    </row>
    <row r="433" spans="2:20">
      <c r="B433" s="29"/>
      <c r="C433" s="29"/>
      <c r="G433" s="19"/>
      <c r="H433" s="20"/>
      <c r="I433" s="20"/>
      <c r="J433" s="20"/>
      <c r="K433" s="21"/>
      <c r="L433" s="21"/>
      <c r="M433" s="21"/>
      <c r="N433" s="21"/>
      <c r="O433" s="21"/>
      <c r="P433" s="21"/>
      <c r="Q433" s="22"/>
      <c r="R433" s="22"/>
      <c r="S433" s="22"/>
      <c r="T433" s="30"/>
    </row>
    <row r="434" spans="2:20">
      <c r="B434" s="29"/>
      <c r="C434" s="29"/>
      <c r="G434" s="19"/>
      <c r="H434" s="20"/>
      <c r="I434" s="20"/>
      <c r="J434" s="20"/>
      <c r="K434" s="21"/>
      <c r="L434" s="21"/>
      <c r="M434" s="21"/>
      <c r="N434" s="21"/>
      <c r="O434" s="21"/>
      <c r="P434" s="21"/>
      <c r="Q434" s="22"/>
      <c r="R434" s="22"/>
      <c r="S434" s="22"/>
      <c r="T434" s="30"/>
    </row>
    <row r="435" spans="2:20">
      <c r="B435" s="29"/>
      <c r="C435" s="29"/>
      <c r="G435" s="19"/>
      <c r="H435" s="20"/>
      <c r="I435" s="20"/>
      <c r="J435" s="20"/>
      <c r="K435" s="21"/>
      <c r="L435" s="21"/>
      <c r="M435" s="21"/>
      <c r="N435" s="21"/>
      <c r="O435" s="21"/>
      <c r="P435" s="21"/>
      <c r="Q435" s="22"/>
      <c r="R435" s="22"/>
      <c r="S435" s="22"/>
      <c r="T435" s="30"/>
    </row>
    <row r="436" spans="2:20">
      <c r="B436" s="29"/>
      <c r="C436" s="29"/>
      <c r="G436" s="19"/>
      <c r="H436" s="20"/>
      <c r="I436" s="20"/>
      <c r="J436" s="20"/>
      <c r="K436" s="21"/>
      <c r="L436" s="21"/>
      <c r="M436" s="21"/>
      <c r="N436" s="21"/>
      <c r="O436" s="21"/>
      <c r="P436" s="21"/>
      <c r="Q436" s="22"/>
      <c r="R436" s="22"/>
      <c r="S436" s="22"/>
      <c r="T436" s="30"/>
    </row>
    <row r="437" spans="2:20">
      <c r="B437" s="29"/>
      <c r="C437" s="29"/>
      <c r="G437" s="19"/>
      <c r="H437" s="20"/>
      <c r="I437" s="20"/>
      <c r="J437" s="20"/>
      <c r="K437" s="21"/>
      <c r="L437" s="21"/>
      <c r="M437" s="21"/>
      <c r="N437" s="21"/>
      <c r="O437" s="21"/>
      <c r="P437" s="21"/>
      <c r="Q437" s="22"/>
      <c r="R437" s="22"/>
      <c r="S437" s="22"/>
      <c r="T437" s="30"/>
    </row>
    <row r="438" spans="2:20">
      <c r="B438" s="29"/>
      <c r="C438" s="29"/>
      <c r="G438" s="19"/>
      <c r="H438" s="20"/>
      <c r="I438" s="20"/>
      <c r="J438" s="20"/>
      <c r="K438" s="21"/>
      <c r="L438" s="21"/>
      <c r="M438" s="21"/>
      <c r="N438" s="21"/>
      <c r="O438" s="21"/>
      <c r="P438" s="21"/>
      <c r="Q438" s="22"/>
      <c r="R438" s="22"/>
      <c r="S438" s="22"/>
      <c r="T438" s="30"/>
    </row>
    <row r="439" spans="2:20">
      <c r="B439" s="29"/>
      <c r="C439" s="29"/>
      <c r="G439" s="19"/>
      <c r="H439" s="20"/>
      <c r="I439" s="20"/>
      <c r="J439" s="20"/>
      <c r="K439" s="21"/>
      <c r="L439" s="21"/>
      <c r="M439" s="21"/>
      <c r="N439" s="21"/>
      <c r="O439" s="21"/>
      <c r="P439" s="21"/>
      <c r="Q439" s="22"/>
      <c r="R439" s="22"/>
      <c r="S439" s="22"/>
      <c r="T439" s="30"/>
    </row>
    <row r="440" spans="2:20">
      <c r="B440" s="29"/>
      <c r="C440" s="29"/>
      <c r="G440" s="19"/>
      <c r="H440" s="20"/>
      <c r="I440" s="20"/>
      <c r="J440" s="20"/>
      <c r="K440" s="21"/>
      <c r="L440" s="21"/>
      <c r="M440" s="21"/>
      <c r="N440" s="21"/>
      <c r="O440" s="21"/>
      <c r="P440" s="21"/>
      <c r="Q440" s="22"/>
      <c r="R440" s="22"/>
      <c r="S440" s="22"/>
      <c r="T440" s="30"/>
    </row>
    <row r="441" spans="2:20">
      <c r="B441" s="29"/>
      <c r="C441" s="29"/>
      <c r="G441" s="19"/>
      <c r="H441" s="20"/>
      <c r="I441" s="20"/>
      <c r="J441" s="20"/>
      <c r="K441" s="21"/>
      <c r="L441" s="21"/>
      <c r="M441" s="21"/>
      <c r="N441" s="21"/>
      <c r="O441" s="21"/>
      <c r="P441" s="21"/>
      <c r="Q441" s="22"/>
      <c r="R441" s="22"/>
      <c r="S441" s="22"/>
      <c r="T441" s="30"/>
    </row>
    <row r="442" spans="2:20">
      <c r="B442" s="29"/>
      <c r="C442" s="29"/>
      <c r="G442" s="19"/>
      <c r="H442" s="20"/>
      <c r="I442" s="20"/>
      <c r="J442" s="20"/>
      <c r="K442" s="21"/>
      <c r="L442" s="21"/>
      <c r="M442" s="21"/>
      <c r="N442" s="21"/>
      <c r="O442" s="21"/>
      <c r="P442" s="21"/>
      <c r="Q442" s="22"/>
      <c r="R442" s="22"/>
      <c r="S442" s="22"/>
      <c r="T442" s="30"/>
    </row>
    <row r="443" spans="2:20">
      <c r="B443" s="29"/>
      <c r="C443" s="29"/>
      <c r="G443" s="19"/>
      <c r="H443" s="20"/>
      <c r="I443" s="20"/>
      <c r="J443" s="20"/>
      <c r="K443" s="21"/>
      <c r="L443" s="21"/>
      <c r="M443" s="21"/>
      <c r="N443" s="21"/>
      <c r="O443" s="21"/>
      <c r="P443" s="21"/>
      <c r="Q443" s="22"/>
      <c r="R443" s="22"/>
      <c r="S443" s="22"/>
      <c r="T443" s="30"/>
    </row>
    <row r="444" spans="2:20">
      <c r="B444" s="29"/>
      <c r="C444" s="29"/>
      <c r="G444" s="19"/>
      <c r="H444" s="20"/>
      <c r="I444" s="20"/>
      <c r="J444" s="20"/>
      <c r="K444" s="21"/>
      <c r="L444" s="21"/>
      <c r="M444" s="21"/>
      <c r="N444" s="21"/>
      <c r="O444" s="21"/>
      <c r="P444" s="21"/>
      <c r="Q444" s="22"/>
      <c r="R444" s="22"/>
      <c r="S444" s="22"/>
      <c r="T444" s="30"/>
    </row>
    <row r="445" spans="2:20">
      <c r="B445" s="29"/>
      <c r="C445" s="29"/>
      <c r="G445" s="19"/>
      <c r="H445" s="20"/>
      <c r="I445" s="20"/>
      <c r="J445" s="20"/>
      <c r="K445" s="21"/>
      <c r="L445" s="21"/>
      <c r="M445" s="21"/>
      <c r="N445" s="21"/>
      <c r="O445" s="21"/>
      <c r="P445" s="21"/>
      <c r="Q445" s="22"/>
      <c r="R445" s="22"/>
      <c r="S445" s="22"/>
      <c r="T445" s="30"/>
    </row>
    <row r="446" spans="2:20">
      <c r="B446" s="29"/>
      <c r="C446" s="29"/>
      <c r="G446" s="19"/>
      <c r="H446" s="20"/>
      <c r="I446" s="20"/>
      <c r="J446" s="20"/>
      <c r="K446" s="21"/>
      <c r="L446" s="21"/>
      <c r="M446" s="21"/>
      <c r="N446" s="21"/>
      <c r="O446" s="21"/>
      <c r="P446" s="21"/>
      <c r="Q446" s="22"/>
      <c r="R446" s="22"/>
      <c r="S446" s="22"/>
      <c r="T446" s="30"/>
    </row>
    <row r="447" spans="2:20">
      <c r="B447" s="29"/>
      <c r="C447" s="29"/>
      <c r="G447" s="19"/>
      <c r="H447" s="20"/>
      <c r="I447" s="20"/>
      <c r="J447" s="20"/>
      <c r="K447" s="21"/>
      <c r="L447" s="21"/>
      <c r="M447" s="21"/>
      <c r="N447" s="21"/>
      <c r="O447" s="21"/>
      <c r="P447" s="21"/>
      <c r="Q447" s="22"/>
      <c r="R447" s="22"/>
      <c r="S447" s="22"/>
      <c r="T447" s="30"/>
    </row>
    <row r="448" spans="2:20">
      <c r="B448" s="29"/>
      <c r="C448" s="29"/>
      <c r="G448" s="19"/>
      <c r="H448" s="20"/>
      <c r="I448" s="20"/>
      <c r="J448" s="20"/>
      <c r="K448" s="21"/>
      <c r="L448" s="21"/>
      <c r="M448" s="21"/>
      <c r="N448" s="21"/>
      <c r="O448" s="21"/>
      <c r="P448" s="21"/>
      <c r="Q448" s="22"/>
      <c r="R448" s="22"/>
      <c r="S448" s="22"/>
      <c r="T448" s="30"/>
    </row>
    <row r="449" spans="2:20">
      <c r="B449" s="29"/>
      <c r="C449" s="29"/>
      <c r="G449" s="19"/>
      <c r="H449" s="20"/>
      <c r="I449" s="20"/>
      <c r="J449" s="20"/>
      <c r="K449" s="21"/>
      <c r="L449" s="21"/>
      <c r="M449" s="21"/>
      <c r="N449" s="21"/>
      <c r="O449" s="21"/>
      <c r="P449" s="21"/>
      <c r="Q449" s="22"/>
      <c r="R449" s="22"/>
      <c r="S449" s="22"/>
      <c r="T449" s="30"/>
    </row>
    <row r="450" spans="2:20">
      <c r="B450" s="29"/>
      <c r="C450" s="29"/>
      <c r="G450" s="19"/>
      <c r="H450" s="20"/>
      <c r="I450" s="20"/>
      <c r="J450" s="20"/>
      <c r="K450" s="21"/>
      <c r="L450" s="21"/>
      <c r="M450" s="21"/>
      <c r="N450" s="21"/>
      <c r="O450" s="21"/>
      <c r="P450" s="21"/>
      <c r="Q450" s="22"/>
      <c r="R450" s="22"/>
      <c r="S450" s="22"/>
      <c r="T450" s="30"/>
    </row>
    <row r="451" spans="2:20">
      <c r="B451" s="29"/>
      <c r="C451" s="29"/>
      <c r="G451" s="19"/>
      <c r="H451" s="20"/>
      <c r="I451" s="20"/>
      <c r="J451" s="20"/>
      <c r="K451" s="21"/>
      <c r="L451" s="21"/>
      <c r="M451" s="21"/>
      <c r="N451" s="21"/>
      <c r="O451" s="21"/>
      <c r="P451" s="21"/>
      <c r="Q451" s="22"/>
      <c r="R451" s="22"/>
      <c r="S451" s="22"/>
      <c r="T451" s="30"/>
    </row>
    <row r="452" spans="2:20">
      <c r="B452" s="29"/>
      <c r="C452" s="29"/>
      <c r="G452" s="19"/>
      <c r="H452" s="20"/>
      <c r="I452" s="20"/>
      <c r="J452" s="20"/>
      <c r="K452" s="21"/>
      <c r="L452" s="21"/>
      <c r="M452" s="21"/>
      <c r="N452" s="21"/>
      <c r="O452" s="21"/>
      <c r="P452" s="21"/>
      <c r="Q452" s="22"/>
      <c r="R452" s="22"/>
      <c r="S452" s="22"/>
      <c r="T452" s="30"/>
    </row>
    <row r="453" spans="2:20">
      <c r="B453" s="29"/>
      <c r="C453" s="29"/>
      <c r="G453" s="19"/>
      <c r="H453" s="20"/>
      <c r="I453" s="20"/>
      <c r="J453" s="20"/>
      <c r="K453" s="21"/>
      <c r="L453" s="21"/>
      <c r="M453" s="21"/>
      <c r="N453" s="21"/>
      <c r="O453" s="21"/>
      <c r="P453" s="21"/>
      <c r="Q453" s="22"/>
      <c r="R453" s="22"/>
      <c r="S453" s="22"/>
      <c r="T453" s="30"/>
    </row>
    <row r="454" spans="2:20">
      <c r="B454" s="29"/>
      <c r="C454" s="29"/>
      <c r="G454" s="19"/>
      <c r="H454" s="20"/>
      <c r="I454" s="20"/>
      <c r="J454" s="20"/>
      <c r="K454" s="21"/>
      <c r="L454" s="21"/>
      <c r="M454" s="21"/>
      <c r="N454" s="21"/>
      <c r="O454" s="21"/>
      <c r="P454" s="21"/>
      <c r="Q454" s="22"/>
      <c r="R454" s="22"/>
      <c r="S454" s="22"/>
      <c r="T454" s="30"/>
    </row>
    <row r="455" spans="2:20">
      <c r="B455" s="29"/>
      <c r="C455" s="29"/>
      <c r="G455" s="19"/>
      <c r="H455" s="20"/>
      <c r="I455" s="20"/>
      <c r="J455" s="20"/>
      <c r="K455" s="21"/>
      <c r="L455" s="21"/>
      <c r="M455" s="21"/>
      <c r="N455" s="21"/>
      <c r="O455" s="21"/>
      <c r="P455" s="21"/>
      <c r="Q455" s="22"/>
      <c r="R455" s="22"/>
      <c r="S455" s="22"/>
      <c r="T455" s="30"/>
    </row>
    <row r="456" spans="2:20">
      <c r="B456" s="29"/>
      <c r="C456" s="29"/>
      <c r="G456" s="19"/>
      <c r="H456" s="20"/>
      <c r="I456" s="20"/>
      <c r="J456" s="20"/>
      <c r="K456" s="21"/>
      <c r="L456" s="21"/>
      <c r="M456" s="21"/>
      <c r="N456" s="21"/>
      <c r="O456" s="21"/>
      <c r="P456" s="21"/>
      <c r="Q456" s="22"/>
      <c r="R456" s="22"/>
      <c r="S456" s="22"/>
      <c r="T456" s="30"/>
    </row>
    <row r="457" spans="2:20">
      <c r="B457" s="29"/>
      <c r="C457" s="29"/>
      <c r="G457" s="19"/>
      <c r="H457" s="20"/>
      <c r="I457" s="20"/>
      <c r="J457" s="20"/>
      <c r="K457" s="21"/>
      <c r="L457" s="21"/>
      <c r="M457" s="21"/>
      <c r="N457" s="21"/>
      <c r="O457" s="21"/>
      <c r="P457" s="21"/>
      <c r="Q457" s="22"/>
      <c r="R457" s="22"/>
      <c r="S457" s="22"/>
      <c r="T457" s="30"/>
    </row>
    <row r="458" spans="2:20">
      <c r="B458" s="29"/>
      <c r="C458" s="29"/>
      <c r="G458" s="19"/>
      <c r="H458" s="20"/>
      <c r="I458" s="20"/>
      <c r="J458" s="20"/>
      <c r="K458" s="21"/>
      <c r="L458" s="21"/>
      <c r="M458" s="21"/>
      <c r="N458" s="21"/>
      <c r="O458" s="21"/>
      <c r="P458" s="21"/>
      <c r="Q458" s="22"/>
      <c r="R458" s="22"/>
      <c r="S458" s="22"/>
      <c r="T458" s="30"/>
    </row>
    <row r="459" spans="2:20">
      <c r="B459" s="29"/>
      <c r="C459" s="29"/>
      <c r="G459" s="19"/>
      <c r="H459" s="20"/>
      <c r="I459" s="20"/>
      <c r="J459" s="20"/>
      <c r="K459" s="21"/>
      <c r="L459" s="21"/>
      <c r="M459" s="21"/>
      <c r="N459" s="21"/>
      <c r="O459" s="21"/>
      <c r="P459" s="21"/>
      <c r="Q459" s="22"/>
      <c r="R459" s="22"/>
      <c r="S459" s="22"/>
      <c r="T459" s="30"/>
    </row>
    <row r="460" spans="2:20">
      <c r="B460" s="29"/>
      <c r="C460" s="29"/>
      <c r="G460" s="19"/>
      <c r="H460" s="20"/>
      <c r="I460" s="20"/>
      <c r="J460" s="20"/>
      <c r="K460" s="21"/>
      <c r="L460" s="21"/>
      <c r="M460" s="21"/>
      <c r="N460" s="21"/>
      <c r="O460" s="21"/>
      <c r="P460" s="21"/>
      <c r="Q460" s="22"/>
      <c r="R460" s="22"/>
      <c r="S460" s="22"/>
      <c r="T460" s="30"/>
    </row>
    <row r="461" spans="2:20">
      <c r="B461" s="29"/>
      <c r="C461" s="29"/>
      <c r="G461" s="19"/>
      <c r="H461" s="20"/>
      <c r="I461" s="20"/>
      <c r="J461" s="20"/>
      <c r="K461" s="21"/>
      <c r="L461" s="21"/>
      <c r="M461" s="21"/>
      <c r="N461" s="21"/>
      <c r="O461" s="21"/>
      <c r="P461" s="21"/>
      <c r="Q461" s="22"/>
      <c r="R461" s="22"/>
      <c r="S461" s="22"/>
      <c r="T461" s="30"/>
    </row>
    <row r="462" spans="2:20">
      <c r="B462" s="29"/>
      <c r="C462" s="29"/>
      <c r="G462" s="19"/>
      <c r="H462" s="20"/>
      <c r="I462" s="20"/>
      <c r="J462" s="20"/>
      <c r="K462" s="21"/>
      <c r="L462" s="21"/>
      <c r="M462" s="21"/>
      <c r="N462" s="21"/>
      <c r="O462" s="21"/>
      <c r="P462" s="21"/>
      <c r="Q462" s="22"/>
      <c r="R462" s="22"/>
      <c r="S462" s="22"/>
      <c r="T462" s="30"/>
    </row>
    <row r="463" spans="2:20">
      <c r="B463" s="29"/>
      <c r="C463" s="29"/>
      <c r="G463" s="19"/>
      <c r="H463" s="20"/>
      <c r="I463" s="20"/>
      <c r="J463" s="20"/>
      <c r="K463" s="21"/>
      <c r="L463" s="21"/>
      <c r="M463" s="21"/>
      <c r="N463" s="21"/>
      <c r="O463" s="21"/>
      <c r="P463" s="21"/>
      <c r="Q463" s="22"/>
      <c r="R463" s="22"/>
      <c r="S463" s="22"/>
      <c r="T463" s="30"/>
    </row>
    <row r="464" spans="2:20">
      <c r="B464" s="29"/>
      <c r="C464" s="29"/>
      <c r="G464" s="19"/>
      <c r="H464" s="20"/>
      <c r="I464" s="20"/>
      <c r="J464" s="20"/>
      <c r="K464" s="21"/>
      <c r="L464" s="21"/>
      <c r="M464" s="21"/>
      <c r="N464" s="21"/>
      <c r="O464" s="21"/>
      <c r="P464" s="21"/>
      <c r="Q464" s="22"/>
      <c r="R464" s="22"/>
      <c r="S464" s="22"/>
      <c r="T464" s="30"/>
    </row>
    <row r="465" spans="2:20">
      <c r="B465" s="29"/>
      <c r="C465" s="29"/>
      <c r="G465" s="19"/>
      <c r="H465" s="20"/>
      <c r="I465" s="20"/>
      <c r="J465" s="20"/>
      <c r="K465" s="21"/>
      <c r="L465" s="21"/>
      <c r="M465" s="21"/>
      <c r="N465" s="21"/>
      <c r="O465" s="21"/>
      <c r="P465" s="21"/>
      <c r="Q465" s="22"/>
      <c r="R465" s="22"/>
      <c r="S465" s="22"/>
      <c r="T465" s="30"/>
    </row>
    <row r="466" spans="2:20">
      <c r="B466" s="29"/>
      <c r="C466" s="29"/>
      <c r="G466" s="19"/>
      <c r="H466" s="20"/>
      <c r="I466" s="20"/>
      <c r="J466" s="20"/>
      <c r="K466" s="21"/>
      <c r="L466" s="21"/>
      <c r="M466" s="21"/>
      <c r="N466" s="21"/>
      <c r="O466" s="21"/>
      <c r="P466" s="21"/>
      <c r="Q466" s="22"/>
      <c r="R466" s="22"/>
      <c r="S466" s="22"/>
      <c r="T466" s="30"/>
    </row>
    <row r="467" spans="2:20">
      <c r="B467" s="29"/>
      <c r="C467" s="29"/>
      <c r="G467" s="19"/>
      <c r="H467" s="20"/>
      <c r="I467" s="20"/>
      <c r="J467" s="20"/>
      <c r="K467" s="21"/>
      <c r="L467" s="21"/>
      <c r="M467" s="21"/>
      <c r="N467" s="21"/>
      <c r="O467" s="21"/>
      <c r="P467" s="21"/>
      <c r="Q467" s="22"/>
      <c r="R467" s="22"/>
      <c r="S467" s="22"/>
      <c r="T467" s="30"/>
    </row>
    <row r="468" spans="2:20">
      <c r="B468" s="29"/>
      <c r="C468" s="29"/>
      <c r="G468" s="19"/>
      <c r="H468" s="20"/>
      <c r="I468" s="20"/>
      <c r="J468" s="20"/>
      <c r="K468" s="21"/>
      <c r="L468" s="21"/>
      <c r="M468" s="21"/>
      <c r="N468" s="21"/>
      <c r="O468" s="21"/>
      <c r="P468" s="21"/>
      <c r="Q468" s="22"/>
      <c r="R468" s="22"/>
      <c r="S468" s="22"/>
      <c r="T468" s="30"/>
    </row>
    <row r="469" spans="2:20">
      <c r="B469" s="29"/>
      <c r="C469" s="29"/>
      <c r="G469" s="19"/>
      <c r="H469" s="20"/>
      <c r="I469" s="20"/>
      <c r="J469" s="20"/>
      <c r="K469" s="21"/>
      <c r="L469" s="21"/>
      <c r="M469" s="21"/>
      <c r="N469" s="21"/>
      <c r="O469" s="21"/>
      <c r="P469" s="21"/>
      <c r="Q469" s="22"/>
      <c r="R469" s="22"/>
      <c r="S469" s="22"/>
      <c r="T469" s="30"/>
    </row>
    <row r="470" spans="2:20">
      <c r="B470" s="29"/>
      <c r="C470" s="29"/>
      <c r="G470" s="19"/>
      <c r="H470" s="20"/>
      <c r="I470" s="20"/>
      <c r="J470" s="20"/>
      <c r="K470" s="21"/>
      <c r="L470" s="21"/>
      <c r="M470" s="21"/>
      <c r="N470" s="21"/>
      <c r="O470" s="21"/>
      <c r="P470" s="21"/>
      <c r="Q470" s="22"/>
      <c r="R470" s="22"/>
      <c r="S470" s="22"/>
      <c r="T470" s="30"/>
    </row>
    <row r="471" spans="2:20">
      <c r="B471" s="29"/>
      <c r="C471" s="29"/>
      <c r="G471" s="19"/>
      <c r="H471" s="20"/>
      <c r="I471" s="20"/>
      <c r="J471" s="20"/>
      <c r="K471" s="21"/>
      <c r="L471" s="21"/>
      <c r="M471" s="21"/>
      <c r="N471" s="21"/>
      <c r="O471" s="21"/>
      <c r="P471" s="21"/>
      <c r="Q471" s="22"/>
      <c r="R471" s="22"/>
      <c r="S471" s="22"/>
      <c r="T471" s="30"/>
    </row>
    <row r="472" spans="2:20">
      <c r="B472" s="29"/>
      <c r="C472" s="29"/>
      <c r="G472" s="19"/>
      <c r="H472" s="20"/>
      <c r="I472" s="20"/>
      <c r="J472" s="20"/>
      <c r="K472" s="21"/>
      <c r="L472" s="21"/>
      <c r="M472" s="21"/>
      <c r="N472" s="21"/>
      <c r="O472" s="21"/>
      <c r="P472" s="21"/>
      <c r="Q472" s="22"/>
      <c r="R472" s="22"/>
      <c r="S472" s="22"/>
      <c r="T472" s="30"/>
    </row>
    <row r="473" spans="2:20">
      <c r="B473" s="29"/>
      <c r="C473" s="29"/>
      <c r="G473" s="19"/>
      <c r="H473" s="20"/>
      <c r="I473" s="20"/>
      <c r="J473" s="20"/>
      <c r="K473" s="21"/>
      <c r="L473" s="21"/>
      <c r="M473" s="21"/>
      <c r="N473" s="21"/>
      <c r="O473" s="21"/>
      <c r="P473" s="21"/>
      <c r="Q473" s="22"/>
      <c r="R473" s="22"/>
      <c r="S473" s="22"/>
      <c r="T473" s="30"/>
    </row>
    <row r="474" spans="2:20">
      <c r="B474" s="29"/>
      <c r="C474" s="29"/>
      <c r="G474" s="19"/>
      <c r="H474" s="20"/>
      <c r="I474" s="20"/>
      <c r="J474" s="20"/>
      <c r="K474" s="21"/>
      <c r="L474" s="21"/>
      <c r="M474" s="21"/>
      <c r="N474" s="21"/>
      <c r="O474" s="21"/>
      <c r="P474" s="21"/>
      <c r="Q474" s="22"/>
      <c r="R474" s="22"/>
      <c r="S474" s="22"/>
      <c r="T474" s="30"/>
    </row>
    <row r="475" spans="2:20">
      <c r="B475" s="29"/>
      <c r="C475" s="29"/>
      <c r="G475" s="19"/>
      <c r="H475" s="20"/>
      <c r="I475" s="20"/>
      <c r="J475" s="20"/>
      <c r="K475" s="21"/>
      <c r="L475" s="21"/>
      <c r="M475" s="21"/>
      <c r="N475" s="21"/>
      <c r="O475" s="21"/>
      <c r="P475" s="21"/>
      <c r="Q475" s="22"/>
      <c r="R475" s="22"/>
      <c r="S475" s="22"/>
      <c r="T475" s="30"/>
    </row>
    <row r="476" spans="2:20">
      <c r="B476" s="29"/>
      <c r="C476" s="29"/>
      <c r="G476" s="19"/>
      <c r="H476" s="20"/>
      <c r="I476" s="20"/>
      <c r="J476" s="20"/>
      <c r="K476" s="21"/>
      <c r="L476" s="21"/>
      <c r="M476" s="21"/>
      <c r="N476" s="21"/>
      <c r="O476" s="21"/>
      <c r="P476" s="21"/>
      <c r="Q476" s="22"/>
      <c r="R476" s="22"/>
      <c r="S476" s="22"/>
      <c r="T476" s="30"/>
    </row>
    <row r="477" spans="2:20">
      <c r="B477" s="29"/>
      <c r="C477" s="29"/>
      <c r="G477" s="19"/>
      <c r="H477" s="20"/>
      <c r="I477" s="20"/>
      <c r="J477" s="20"/>
      <c r="K477" s="21"/>
      <c r="L477" s="21"/>
      <c r="M477" s="21"/>
      <c r="N477" s="21"/>
      <c r="O477" s="21"/>
      <c r="P477" s="21"/>
      <c r="Q477" s="22"/>
      <c r="R477" s="22"/>
      <c r="S477" s="22"/>
      <c r="T477" s="30"/>
    </row>
    <row r="478" spans="2:20">
      <c r="B478" s="29"/>
      <c r="C478" s="29"/>
      <c r="G478" s="19"/>
      <c r="H478" s="20"/>
      <c r="I478" s="20"/>
      <c r="J478" s="20"/>
      <c r="K478" s="21"/>
      <c r="L478" s="21"/>
      <c r="M478" s="21"/>
      <c r="N478" s="21"/>
      <c r="O478" s="21"/>
      <c r="P478" s="21"/>
      <c r="Q478" s="22"/>
      <c r="R478" s="22"/>
      <c r="S478" s="22"/>
      <c r="T478" s="30"/>
    </row>
    <row r="479" spans="2:20">
      <c r="B479" s="29"/>
      <c r="C479" s="29"/>
      <c r="G479" s="19"/>
      <c r="H479" s="20"/>
      <c r="I479" s="20"/>
      <c r="J479" s="20"/>
      <c r="K479" s="21"/>
      <c r="L479" s="21"/>
      <c r="M479" s="21"/>
      <c r="N479" s="21"/>
      <c r="O479" s="21"/>
      <c r="P479" s="21"/>
      <c r="Q479" s="22"/>
      <c r="R479" s="22"/>
      <c r="S479" s="22"/>
      <c r="T479" s="30"/>
    </row>
    <row r="480" spans="2:20">
      <c r="B480" s="29"/>
      <c r="C480" s="29"/>
      <c r="G480" s="19"/>
      <c r="H480" s="20"/>
      <c r="I480" s="20"/>
      <c r="J480" s="20"/>
      <c r="K480" s="21"/>
      <c r="L480" s="21"/>
      <c r="M480" s="21"/>
      <c r="N480" s="21"/>
      <c r="O480" s="21"/>
      <c r="P480" s="21"/>
      <c r="Q480" s="22"/>
      <c r="R480" s="22"/>
      <c r="S480" s="22"/>
      <c r="T480" s="30"/>
    </row>
    <row r="481" spans="2:20">
      <c r="B481" s="29"/>
      <c r="C481" s="29"/>
      <c r="G481" s="19"/>
      <c r="H481" s="20"/>
      <c r="I481" s="20"/>
      <c r="J481" s="20"/>
      <c r="K481" s="21"/>
      <c r="L481" s="21"/>
      <c r="M481" s="21"/>
      <c r="N481" s="21"/>
      <c r="O481" s="21"/>
      <c r="P481" s="21"/>
      <c r="Q481" s="22"/>
      <c r="R481" s="22"/>
      <c r="S481" s="22"/>
      <c r="T481" s="30"/>
    </row>
    <row r="482" spans="2:20">
      <c r="B482" s="29"/>
      <c r="C482" s="29"/>
      <c r="G482" s="19"/>
      <c r="H482" s="20"/>
      <c r="I482" s="20"/>
      <c r="J482" s="20"/>
      <c r="K482" s="21"/>
      <c r="L482" s="21"/>
      <c r="M482" s="21"/>
      <c r="N482" s="21"/>
      <c r="O482" s="21"/>
      <c r="P482" s="21"/>
      <c r="Q482" s="22"/>
      <c r="R482" s="22"/>
      <c r="S482" s="22"/>
      <c r="T482" s="30"/>
    </row>
    <row r="483" spans="2:20">
      <c r="B483" s="29"/>
      <c r="C483" s="29"/>
      <c r="G483" s="19"/>
      <c r="H483" s="20"/>
      <c r="I483" s="20"/>
      <c r="J483" s="20"/>
      <c r="K483" s="21"/>
      <c r="L483" s="21"/>
      <c r="M483" s="21"/>
      <c r="N483" s="21"/>
      <c r="O483" s="21"/>
      <c r="P483" s="21"/>
      <c r="Q483" s="22"/>
      <c r="R483" s="22"/>
      <c r="S483" s="22"/>
      <c r="T483" s="30"/>
    </row>
    <row r="484" spans="2:20">
      <c r="B484" s="29"/>
      <c r="C484" s="29"/>
      <c r="G484" s="19"/>
      <c r="H484" s="20"/>
      <c r="I484" s="20"/>
      <c r="J484" s="20"/>
      <c r="K484" s="21"/>
      <c r="L484" s="21"/>
      <c r="M484" s="21"/>
      <c r="N484" s="21"/>
      <c r="O484" s="21"/>
      <c r="P484" s="21"/>
      <c r="Q484" s="22"/>
      <c r="R484" s="22"/>
      <c r="S484" s="22"/>
      <c r="T484" s="30"/>
    </row>
    <row r="485" spans="2:20">
      <c r="B485" s="29"/>
      <c r="C485" s="29"/>
      <c r="G485" s="19"/>
      <c r="H485" s="20"/>
      <c r="I485" s="20"/>
      <c r="J485" s="20"/>
      <c r="K485" s="21"/>
      <c r="L485" s="21"/>
      <c r="M485" s="21"/>
      <c r="N485" s="21"/>
      <c r="O485" s="21"/>
      <c r="P485" s="21"/>
      <c r="Q485" s="22"/>
      <c r="R485" s="22"/>
      <c r="S485" s="22"/>
      <c r="T485" s="30"/>
    </row>
    <row r="486" spans="2:20">
      <c r="B486" s="29"/>
      <c r="C486" s="29"/>
      <c r="G486" s="19"/>
      <c r="H486" s="20"/>
      <c r="I486" s="20"/>
      <c r="J486" s="20"/>
      <c r="K486" s="21"/>
      <c r="L486" s="21"/>
      <c r="M486" s="21"/>
      <c r="N486" s="21"/>
      <c r="O486" s="21"/>
      <c r="P486" s="21"/>
      <c r="Q486" s="22"/>
      <c r="R486" s="22"/>
      <c r="S486" s="22"/>
      <c r="T486" s="30"/>
    </row>
    <row r="487" spans="2:20">
      <c r="B487" s="29"/>
      <c r="C487" s="29"/>
      <c r="G487" s="19"/>
      <c r="H487" s="20"/>
      <c r="I487" s="20"/>
      <c r="J487" s="20"/>
      <c r="K487" s="21"/>
      <c r="L487" s="21"/>
      <c r="M487" s="21"/>
      <c r="N487" s="21"/>
      <c r="O487" s="21"/>
      <c r="P487" s="21"/>
      <c r="Q487" s="22"/>
      <c r="R487" s="22"/>
      <c r="S487" s="22"/>
      <c r="T487" s="30"/>
    </row>
    <row r="488" spans="2:20">
      <c r="B488" s="29"/>
      <c r="C488" s="29"/>
      <c r="G488" s="19"/>
      <c r="H488" s="20"/>
      <c r="I488" s="20"/>
      <c r="J488" s="20"/>
      <c r="K488" s="21"/>
      <c r="L488" s="21"/>
      <c r="M488" s="21"/>
      <c r="N488" s="21"/>
      <c r="O488" s="21"/>
      <c r="P488" s="21"/>
      <c r="Q488" s="22"/>
      <c r="R488" s="22"/>
      <c r="S488" s="22"/>
      <c r="T488" s="30"/>
    </row>
    <row r="489" spans="2:20">
      <c r="B489" s="29"/>
      <c r="C489" s="29"/>
      <c r="G489" s="19"/>
      <c r="H489" s="20"/>
      <c r="I489" s="20"/>
      <c r="J489" s="20"/>
      <c r="K489" s="21"/>
      <c r="L489" s="21"/>
      <c r="M489" s="21"/>
      <c r="N489" s="21"/>
      <c r="O489" s="21"/>
      <c r="P489" s="21"/>
      <c r="Q489" s="22"/>
      <c r="R489" s="22"/>
      <c r="S489" s="22"/>
      <c r="T489" s="30"/>
    </row>
    <row r="490" spans="2:20">
      <c r="B490" s="29"/>
      <c r="C490" s="29"/>
      <c r="G490" s="19"/>
      <c r="H490" s="20"/>
      <c r="I490" s="20"/>
      <c r="J490" s="20"/>
      <c r="K490" s="21"/>
      <c r="L490" s="21"/>
      <c r="M490" s="21"/>
      <c r="N490" s="21"/>
      <c r="O490" s="21"/>
      <c r="P490" s="21"/>
      <c r="Q490" s="22"/>
      <c r="R490" s="22"/>
      <c r="S490" s="22"/>
      <c r="T490" s="30"/>
    </row>
    <row r="491" spans="2:20">
      <c r="B491" s="29"/>
      <c r="C491" s="29"/>
      <c r="G491" s="19"/>
      <c r="H491" s="20"/>
      <c r="I491" s="20"/>
      <c r="J491" s="20"/>
      <c r="K491" s="21"/>
      <c r="L491" s="21"/>
      <c r="M491" s="21"/>
      <c r="N491" s="21"/>
      <c r="O491" s="21"/>
      <c r="P491" s="21"/>
      <c r="Q491" s="22"/>
      <c r="R491" s="22"/>
      <c r="S491" s="22"/>
      <c r="T491" s="30"/>
    </row>
    <row r="492" spans="2:20">
      <c r="B492" s="29"/>
      <c r="C492" s="29"/>
      <c r="G492" s="19"/>
      <c r="H492" s="20"/>
      <c r="I492" s="20"/>
      <c r="J492" s="20"/>
      <c r="K492" s="21"/>
      <c r="L492" s="21"/>
      <c r="M492" s="21"/>
      <c r="N492" s="21"/>
      <c r="O492" s="21"/>
      <c r="P492" s="21"/>
      <c r="Q492" s="22"/>
      <c r="R492" s="22"/>
      <c r="S492" s="22"/>
      <c r="T492" s="30"/>
    </row>
    <row r="493" spans="2:20">
      <c r="B493" s="29"/>
      <c r="C493" s="29"/>
      <c r="G493" s="19"/>
      <c r="H493" s="20"/>
      <c r="I493" s="20"/>
      <c r="J493" s="20"/>
      <c r="K493" s="21"/>
      <c r="L493" s="21"/>
      <c r="M493" s="21"/>
      <c r="N493" s="21"/>
      <c r="O493" s="21"/>
      <c r="P493" s="21"/>
      <c r="Q493" s="22"/>
      <c r="R493" s="22"/>
      <c r="S493" s="22"/>
      <c r="T493" s="30"/>
    </row>
    <row r="494" spans="2:20">
      <c r="B494" s="29"/>
      <c r="C494" s="29"/>
      <c r="G494" s="19"/>
      <c r="H494" s="20"/>
      <c r="I494" s="20"/>
      <c r="J494" s="20"/>
      <c r="K494" s="21"/>
      <c r="L494" s="21"/>
      <c r="M494" s="21"/>
      <c r="N494" s="21"/>
      <c r="O494" s="21"/>
      <c r="P494" s="21"/>
      <c r="Q494" s="22"/>
      <c r="R494" s="22"/>
      <c r="S494" s="22"/>
      <c r="T494" s="30"/>
    </row>
    <row r="495" spans="2:20">
      <c r="B495" s="29"/>
      <c r="C495" s="29"/>
      <c r="G495" s="19"/>
      <c r="H495" s="20"/>
      <c r="I495" s="20"/>
      <c r="J495" s="20"/>
      <c r="K495" s="21"/>
      <c r="L495" s="21"/>
      <c r="M495" s="21"/>
      <c r="N495" s="21"/>
      <c r="O495" s="21"/>
      <c r="P495" s="21"/>
      <c r="Q495" s="22"/>
      <c r="R495" s="22"/>
      <c r="S495" s="22"/>
      <c r="T495" s="30"/>
    </row>
    <row r="496" spans="2:20">
      <c r="B496" s="29"/>
      <c r="C496" s="29"/>
      <c r="G496" s="19"/>
      <c r="H496" s="20"/>
      <c r="I496" s="20"/>
      <c r="J496" s="20"/>
      <c r="K496" s="21"/>
      <c r="L496" s="21"/>
      <c r="M496" s="21"/>
      <c r="N496" s="21"/>
      <c r="O496" s="21"/>
      <c r="P496" s="21"/>
      <c r="Q496" s="22"/>
      <c r="R496" s="22"/>
      <c r="S496" s="22"/>
      <c r="T496" s="30"/>
    </row>
    <row r="497" spans="2:20">
      <c r="B497" s="29"/>
      <c r="C497" s="29"/>
      <c r="G497" s="19"/>
      <c r="H497" s="20"/>
      <c r="I497" s="20"/>
      <c r="J497" s="20"/>
      <c r="K497" s="21"/>
      <c r="L497" s="21"/>
      <c r="M497" s="21"/>
      <c r="N497" s="21"/>
      <c r="O497" s="21"/>
      <c r="P497" s="21"/>
      <c r="Q497" s="22"/>
      <c r="R497" s="22"/>
      <c r="S497" s="22"/>
      <c r="T497" s="30"/>
    </row>
    <row r="498" spans="2:20">
      <c r="B498" s="29"/>
      <c r="C498" s="29"/>
      <c r="G498" s="19"/>
      <c r="H498" s="20"/>
      <c r="I498" s="20"/>
      <c r="J498" s="20"/>
      <c r="K498" s="21"/>
      <c r="L498" s="21"/>
      <c r="M498" s="21"/>
      <c r="N498" s="21"/>
      <c r="O498" s="21"/>
      <c r="P498" s="21"/>
      <c r="Q498" s="22"/>
      <c r="R498" s="22"/>
      <c r="S498" s="22"/>
      <c r="T498" s="30"/>
    </row>
    <row r="499" spans="2:20">
      <c r="B499" s="29"/>
      <c r="C499" s="29"/>
      <c r="G499" s="19"/>
      <c r="H499" s="20"/>
      <c r="I499" s="20"/>
      <c r="J499" s="20"/>
      <c r="K499" s="21"/>
      <c r="L499" s="21"/>
      <c r="M499" s="21"/>
      <c r="N499" s="21"/>
      <c r="O499" s="21"/>
      <c r="P499" s="21"/>
      <c r="Q499" s="22"/>
      <c r="R499" s="22"/>
      <c r="S499" s="22"/>
      <c r="T499" s="30"/>
    </row>
    <row r="500" spans="2:20">
      <c r="B500" s="29"/>
      <c r="C500" s="29"/>
      <c r="G500" s="19"/>
      <c r="H500" s="20"/>
      <c r="I500" s="20"/>
      <c r="J500" s="20"/>
      <c r="K500" s="21"/>
      <c r="L500" s="21"/>
      <c r="M500" s="21"/>
      <c r="N500" s="21"/>
      <c r="O500" s="21"/>
      <c r="P500" s="21"/>
      <c r="Q500" s="22"/>
      <c r="R500" s="22"/>
      <c r="S500" s="22"/>
      <c r="T500" s="30"/>
    </row>
    <row r="501" spans="2:20">
      <c r="B501" s="29"/>
      <c r="C501" s="29"/>
      <c r="G501" s="19"/>
      <c r="H501" s="20"/>
      <c r="I501" s="20"/>
      <c r="J501" s="20"/>
      <c r="K501" s="21"/>
      <c r="L501" s="21"/>
      <c r="M501" s="21"/>
      <c r="N501" s="21"/>
      <c r="O501" s="21"/>
      <c r="P501" s="21"/>
      <c r="Q501" s="22"/>
      <c r="R501" s="22"/>
      <c r="S501" s="22"/>
      <c r="T501" s="30"/>
    </row>
    <row r="502" spans="2:20">
      <c r="B502" s="29"/>
      <c r="C502" s="29"/>
      <c r="G502" s="19"/>
      <c r="H502" s="20"/>
      <c r="I502" s="20"/>
      <c r="J502" s="20"/>
      <c r="K502" s="21"/>
      <c r="L502" s="21"/>
      <c r="M502" s="21"/>
      <c r="N502" s="21"/>
      <c r="O502" s="21"/>
      <c r="P502" s="21"/>
      <c r="Q502" s="22"/>
      <c r="R502" s="22"/>
      <c r="S502" s="22"/>
      <c r="T502" s="30"/>
    </row>
    <row r="503" spans="2:20">
      <c r="B503" s="29"/>
      <c r="C503" s="29"/>
      <c r="G503" s="19"/>
      <c r="H503" s="20"/>
      <c r="I503" s="20"/>
      <c r="J503" s="20"/>
      <c r="K503" s="21"/>
      <c r="L503" s="21"/>
      <c r="M503" s="21"/>
      <c r="N503" s="21"/>
      <c r="O503" s="21"/>
      <c r="P503" s="21"/>
      <c r="Q503" s="22"/>
      <c r="R503" s="22"/>
      <c r="S503" s="22"/>
      <c r="T503" s="30"/>
    </row>
    <row r="504" spans="2:20">
      <c r="B504" s="29"/>
      <c r="C504" s="29"/>
      <c r="G504" s="19"/>
      <c r="H504" s="20"/>
      <c r="I504" s="20"/>
      <c r="J504" s="20"/>
      <c r="K504" s="21"/>
      <c r="L504" s="21"/>
      <c r="M504" s="21"/>
      <c r="N504" s="21"/>
      <c r="O504" s="21"/>
      <c r="P504" s="21"/>
      <c r="Q504" s="22"/>
      <c r="R504" s="22"/>
      <c r="S504" s="22"/>
      <c r="T504" s="30"/>
    </row>
    <row r="505" spans="2:20">
      <c r="B505" s="29"/>
      <c r="C505" s="29"/>
      <c r="G505" s="19"/>
      <c r="H505" s="20"/>
      <c r="I505" s="20"/>
      <c r="J505" s="20"/>
      <c r="K505" s="21"/>
      <c r="L505" s="21"/>
      <c r="M505" s="21"/>
      <c r="N505" s="21"/>
      <c r="O505" s="21"/>
      <c r="P505" s="21"/>
      <c r="Q505" s="22"/>
      <c r="R505" s="22"/>
      <c r="S505" s="22"/>
      <c r="T505" s="30"/>
    </row>
    <row r="506" spans="2:20">
      <c r="B506" s="29"/>
      <c r="C506" s="29"/>
      <c r="G506" s="19"/>
      <c r="H506" s="20"/>
      <c r="I506" s="20"/>
      <c r="J506" s="20"/>
      <c r="K506" s="21"/>
      <c r="L506" s="21"/>
      <c r="M506" s="21"/>
      <c r="N506" s="21"/>
      <c r="O506" s="21"/>
      <c r="P506" s="21"/>
      <c r="Q506" s="22"/>
      <c r="R506" s="22"/>
      <c r="S506" s="22"/>
      <c r="T506" s="30"/>
    </row>
    <row r="507" spans="2:20">
      <c r="B507" s="29"/>
      <c r="C507" s="29"/>
      <c r="G507" s="19"/>
      <c r="H507" s="20"/>
      <c r="I507" s="20"/>
      <c r="J507" s="20"/>
      <c r="K507" s="21"/>
      <c r="L507" s="21"/>
      <c r="M507" s="21"/>
      <c r="N507" s="21"/>
      <c r="O507" s="21"/>
      <c r="P507" s="21"/>
      <c r="Q507" s="22"/>
      <c r="R507" s="22"/>
      <c r="S507" s="22"/>
      <c r="T507" s="30"/>
    </row>
    <row r="508" spans="2:20">
      <c r="B508" s="29"/>
      <c r="C508" s="29"/>
      <c r="G508" s="19"/>
      <c r="H508" s="20"/>
      <c r="I508" s="20"/>
      <c r="J508" s="20"/>
      <c r="K508" s="21"/>
      <c r="L508" s="21"/>
      <c r="M508" s="21"/>
      <c r="N508" s="21"/>
      <c r="O508" s="21"/>
      <c r="P508" s="21"/>
      <c r="Q508" s="22"/>
      <c r="R508" s="22"/>
      <c r="S508" s="22"/>
      <c r="T508" s="30"/>
    </row>
    <row r="509" spans="2:20">
      <c r="B509" s="29"/>
      <c r="C509" s="29"/>
      <c r="G509" s="19"/>
      <c r="H509" s="20"/>
      <c r="I509" s="20"/>
      <c r="J509" s="20"/>
      <c r="K509" s="21"/>
      <c r="L509" s="21"/>
      <c r="M509" s="21"/>
      <c r="N509" s="21"/>
      <c r="O509" s="21"/>
      <c r="P509" s="21"/>
      <c r="Q509" s="22"/>
      <c r="R509" s="22"/>
      <c r="S509" s="22"/>
      <c r="T509" s="30"/>
    </row>
    <row r="510" spans="2:20">
      <c r="B510" s="29"/>
      <c r="C510" s="29"/>
      <c r="G510" s="19"/>
      <c r="H510" s="20"/>
      <c r="I510" s="20"/>
      <c r="J510" s="20"/>
      <c r="K510" s="21"/>
      <c r="L510" s="21"/>
      <c r="M510" s="21"/>
      <c r="N510" s="21"/>
      <c r="O510" s="21"/>
      <c r="P510" s="21"/>
      <c r="Q510" s="22"/>
      <c r="R510" s="22"/>
      <c r="S510" s="22"/>
      <c r="T510" s="30"/>
    </row>
    <row r="511" spans="2:20">
      <c r="B511" s="29"/>
      <c r="C511" s="29"/>
      <c r="G511" s="19"/>
      <c r="H511" s="20"/>
      <c r="I511" s="20"/>
      <c r="J511" s="20"/>
      <c r="K511" s="21"/>
      <c r="L511" s="21"/>
      <c r="M511" s="21"/>
      <c r="N511" s="21"/>
      <c r="O511" s="21"/>
      <c r="P511" s="21"/>
      <c r="Q511" s="22"/>
      <c r="R511" s="22"/>
      <c r="S511" s="22"/>
      <c r="T511" s="30"/>
    </row>
    <row r="512" spans="2:20">
      <c r="B512" s="29"/>
      <c r="C512" s="29"/>
      <c r="G512" s="19"/>
      <c r="H512" s="20"/>
      <c r="I512" s="20"/>
      <c r="J512" s="20"/>
      <c r="K512" s="21"/>
      <c r="L512" s="21"/>
      <c r="M512" s="21"/>
      <c r="N512" s="21"/>
      <c r="O512" s="21"/>
      <c r="P512" s="21"/>
      <c r="Q512" s="22"/>
      <c r="R512" s="22"/>
      <c r="S512" s="22"/>
      <c r="T512" s="30"/>
    </row>
    <row r="513" spans="2:20">
      <c r="B513" s="29"/>
      <c r="C513" s="29"/>
      <c r="G513" s="19"/>
      <c r="H513" s="20"/>
      <c r="I513" s="20"/>
      <c r="J513" s="20"/>
      <c r="K513" s="21"/>
      <c r="L513" s="21"/>
      <c r="M513" s="21"/>
      <c r="N513" s="21"/>
      <c r="O513" s="21"/>
      <c r="P513" s="21"/>
      <c r="Q513" s="22"/>
      <c r="R513" s="22"/>
      <c r="S513" s="22"/>
      <c r="T513" s="30"/>
    </row>
    <row r="514" spans="2:20">
      <c r="B514" s="29"/>
      <c r="C514" s="29"/>
      <c r="G514" s="19"/>
      <c r="H514" s="20"/>
      <c r="I514" s="20"/>
      <c r="J514" s="20"/>
      <c r="K514" s="21"/>
      <c r="L514" s="21"/>
      <c r="M514" s="21"/>
      <c r="N514" s="21"/>
      <c r="O514" s="21"/>
      <c r="P514" s="21"/>
      <c r="Q514" s="22"/>
      <c r="R514" s="22"/>
      <c r="S514" s="22"/>
      <c r="T514" s="30"/>
    </row>
    <row r="515" spans="2:20">
      <c r="B515" s="29"/>
      <c r="C515" s="29"/>
      <c r="G515" s="19"/>
      <c r="H515" s="20"/>
      <c r="I515" s="20"/>
      <c r="J515" s="20"/>
      <c r="K515" s="21"/>
      <c r="L515" s="21"/>
      <c r="M515" s="21"/>
      <c r="N515" s="21"/>
      <c r="O515" s="21"/>
      <c r="P515" s="21"/>
      <c r="Q515" s="22"/>
      <c r="R515" s="22"/>
      <c r="S515" s="22"/>
      <c r="T515" s="30"/>
    </row>
    <row r="516" spans="2:20">
      <c r="B516" s="29"/>
      <c r="C516" s="29"/>
      <c r="G516" s="19"/>
      <c r="H516" s="20"/>
      <c r="I516" s="20"/>
      <c r="J516" s="20"/>
      <c r="K516" s="21"/>
      <c r="L516" s="21"/>
      <c r="M516" s="21"/>
      <c r="N516" s="21"/>
      <c r="O516" s="21"/>
      <c r="P516" s="21"/>
      <c r="Q516" s="22"/>
      <c r="R516" s="22"/>
      <c r="S516" s="22"/>
      <c r="T516" s="30"/>
    </row>
    <row r="517" spans="2:20">
      <c r="B517" s="29"/>
      <c r="C517" s="29"/>
      <c r="G517" s="19"/>
      <c r="H517" s="20"/>
      <c r="I517" s="20"/>
      <c r="J517" s="20"/>
      <c r="K517" s="21"/>
      <c r="L517" s="21"/>
      <c r="M517" s="21"/>
      <c r="N517" s="21"/>
      <c r="O517" s="21"/>
      <c r="P517" s="21"/>
      <c r="Q517" s="22"/>
      <c r="R517" s="22"/>
      <c r="S517" s="22"/>
      <c r="T517" s="30"/>
    </row>
    <row r="518" spans="2:20">
      <c r="B518" s="29"/>
      <c r="C518" s="29"/>
      <c r="G518" s="19"/>
      <c r="H518" s="20"/>
      <c r="I518" s="20"/>
      <c r="J518" s="20"/>
      <c r="K518" s="21"/>
      <c r="L518" s="21"/>
      <c r="M518" s="21"/>
      <c r="N518" s="21"/>
      <c r="O518" s="21"/>
      <c r="P518" s="21"/>
      <c r="Q518" s="22"/>
      <c r="R518" s="22"/>
      <c r="S518" s="22"/>
      <c r="T518" s="30"/>
    </row>
    <row r="519" spans="2:20">
      <c r="B519" s="29"/>
      <c r="C519" s="29"/>
      <c r="G519" s="19"/>
      <c r="H519" s="20"/>
      <c r="I519" s="20"/>
      <c r="J519" s="20"/>
      <c r="K519" s="21"/>
      <c r="L519" s="21"/>
      <c r="M519" s="21"/>
      <c r="N519" s="21"/>
      <c r="O519" s="21"/>
      <c r="P519" s="21"/>
      <c r="Q519" s="22"/>
      <c r="R519" s="22"/>
      <c r="S519" s="22"/>
      <c r="T519" s="30"/>
    </row>
    <row r="520" spans="2:20">
      <c r="B520" s="29"/>
      <c r="C520" s="29"/>
      <c r="G520" s="19"/>
      <c r="H520" s="20"/>
      <c r="I520" s="20"/>
      <c r="J520" s="20"/>
      <c r="K520" s="21"/>
      <c r="L520" s="21"/>
      <c r="M520" s="21"/>
      <c r="N520" s="21"/>
      <c r="O520" s="21"/>
      <c r="P520" s="21"/>
      <c r="Q520" s="22"/>
      <c r="R520" s="22"/>
      <c r="S520" s="22"/>
      <c r="T520" s="30"/>
    </row>
    <row r="521" spans="2:20">
      <c r="B521" s="29"/>
      <c r="C521" s="29"/>
      <c r="G521" s="19"/>
      <c r="H521" s="20"/>
      <c r="I521" s="20"/>
      <c r="J521" s="20"/>
      <c r="K521" s="21"/>
      <c r="L521" s="21"/>
      <c r="M521" s="21"/>
      <c r="N521" s="21"/>
      <c r="O521" s="21"/>
      <c r="P521" s="21"/>
      <c r="Q521" s="22"/>
      <c r="R521" s="22"/>
      <c r="S521" s="22"/>
      <c r="T521" s="30"/>
    </row>
    <row r="522" spans="2:20">
      <c r="B522" s="29"/>
      <c r="C522" s="29"/>
      <c r="G522" s="19"/>
      <c r="H522" s="20"/>
      <c r="I522" s="20"/>
      <c r="J522" s="20"/>
      <c r="K522" s="21"/>
      <c r="L522" s="21"/>
      <c r="M522" s="21"/>
      <c r="N522" s="21"/>
      <c r="O522" s="21"/>
      <c r="P522" s="21"/>
      <c r="Q522" s="22"/>
      <c r="R522" s="22"/>
      <c r="S522" s="22"/>
      <c r="T522" s="30"/>
    </row>
    <row r="523" spans="2:20">
      <c r="B523" s="29"/>
      <c r="C523" s="29"/>
      <c r="G523" s="19"/>
      <c r="H523" s="20"/>
      <c r="I523" s="20"/>
      <c r="J523" s="20"/>
      <c r="K523" s="21"/>
      <c r="L523" s="21"/>
      <c r="M523" s="21"/>
      <c r="N523" s="21"/>
      <c r="O523" s="21"/>
      <c r="P523" s="21"/>
      <c r="Q523" s="22"/>
      <c r="R523" s="22"/>
      <c r="S523" s="22"/>
      <c r="T523" s="30"/>
    </row>
    <row r="524" spans="2:20">
      <c r="B524" s="29"/>
      <c r="C524" s="29"/>
      <c r="G524" s="19"/>
      <c r="H524" s="20"/>
      <c r="I524" s="20"/>
      <c r="J524" s="20"/>
      <c r="K524" s="21"/>
      <c r="L524" s="21"/>
      <c r="M524" s="21"/>
      <c r="N524" s="21"/>
      <c r="O524" s="21"/>
      <c r="P524" s="21"/>
      <c r="Q524" s="22"/>
      <c r="R524" s="22"/>
      <c r="S524" s="22"/>
      <c r="T524" s="30"/>
    </row>
    <row r="525" spans="2:20">
      <c r="B525" s="29"/>
      <c r="C525" s="29"/>
      <c r="G525" s="19"/>
      <c r="H525" s="20"/>
      <c r="I525" s="20"/>
      <c r="J525" s="20"/>
      <c r="K525" s="21"/>
      <c r="L525" s="21"/>
      <c r="M525" s="21"/>
      <c r="N525" s="21"/>
      <c r="O525" s="21"/>
      <c r="P525" s="21"/>
      <c r="Q525" s="22"/>
      <c r="R525" s="22"/>
      <c r="S525" s="22"/>
      <c r="T525" s="30"/>
    </row>
    <row r="526" spans="2:20">
      <c r="B526" s="29"/>
      <c r="C526" s="29"/>
      <c r="G526" s="19"/>
      <c r="H526" s="20"/>
      <c r="I526" s="20"/>
      <c r="J526" s="20"/>
      <c r="K526" s="21"/>
      <c r="L526" s="21"/>
      <c r="M526" s="21"/>
      <c r="N526" s="21"/>
      <c r="O526" s="21"/>
      <c r="P526" s="21"/>
      <c r="Q526" s="22"/>
      <c r="R526" s="22"/>
      <c r="S526" s="22"/>
      <c r="T526" s="30"/>
    </row>
    <row r="527" spans="2:20">
      <c r="B527" s="29"/>
      <c r="C527" s="29"/>
      <c r="G527" s="19"/>
      <c r="H527" s="20"/>
      <c r="I527" s="20"/>
      <c r="J527" s="20"/>
      <c r="K527" s="21"/>
      <c r="L527" s="21"/>
      <c r="M527" s="21"/>
      <c r="N527" s="21"/>
      <c r="O527" s="21"/>
      <c r="P527" s="21"/>
      <c r="Q527" s="22"/>
      <c r="R527" s="22"/>
      <c r="S527" s="22"/>
      <c r="T527" s="30"/>
    </row>
    <row r="528" spans="2:20">
      <c r="B528" s="29"/>
      <c r="C528" s="29"/>
      <c r="G528" s="19"/>
      <c r="H528" s="20"/>
      <c r="I528" s="20"/>
      <c r="J528" s="20"/>
      <c r="K528" s="21"/>
      <c r="L528" s="21"/>
      <c r="M528" s="21"/>
      <c r="N528" s="21"/>
      <c r="O528" s="21"/>
      <c r="P528" s="21"/>
      <c r="Q528" s="22"/>
      <c r="R528" s="22"/>
      <c r="S528" s="22"/>
      <c r="T528" s="30"/>
    </row>
    <row r="529" spans="2:20">
      <c r="B529" s="29"/>
      <c r="C529" s="29"/>
      <c r="G529" s="19"/>
      <c r="H529" s="20"/>
      <c r="I529" s="20"/>
      <c r="J529" s="20"/>
      <c r="K529" s="21"/>
      <c r="L529" s="21"/>
      <c r="M529" s="21"/>
      <c r="N529" s="21"/>
      <c r="O529" s="21"/>
      <c r="P529" s="21"/>
      <c r="Q529" s="22"/>
      <c r="R529" s="22"/>
      <c r="S529" s="22"/>
      <c r="T529" s="30"/>
    </row>
    <row r="530" spans="2:20">
      <c r="B530" s="29"/>
      <c r="C530" s="29"/>
      <c r="G530" s="19"/>
      <c r="H530" s="20"/>
      <c r="I530" s="20"/>
      <c r="J530" s="20"/>
      <c r="K530" s="21"/>
      <c r="L530" s="21"/>
      <c r="M530" s="21"/>
      <c r="N530" s="21"/>
      <c r="O530" s="21"/>
      <c r="P530" s="21"/>
      <c r="Q530" s="22"/>
      <c r="R530" s="22"/>
      <c r="S530" s="22"/>
      <c r="T530" s="30"/>
    </row>
    <row r="531" spans="2:20">
      <c r="B531" s="29"/>
      <c r="C531" s="29"/>
      <c r="G531" s="19"/>
      <c r="H531" s="20"/>
      <c r="I531" s="20"/>
      <c r="J531" s="20"/>
      <c r="K531" s="21"/>
      <c r="L531" s="21"/>
      <c r="M531" s="21"/>
      <c r="N531" s="21"/>
      <c r="O531" s="21"/>
      <c r="P531" s="21"/>
      <c r="Q531" s="22"/>
      <c r="R531" s="22"/>
      <c r="S531" s="22"/>
      <c r="T531" s="30"/>
    </row>
    <row r="532" spans="2:20">
      <c r="B532" s="29"/>
      <c r="C532" s="29"/>
      <c r="G532" s="19"/>
      <c r="H532" s="20"/>
      <c r="I532" s="20"/>
      <c r="J532" s="20"/>
      <c r="K532" s="21"/>
      <c r="L532" s="21"/>
      <c r="M532" s="21"/>
      <c r="N532" s="21"/>
      <c r="O532" s="21"/>
      <c r="P532" s="21"/>
      <c r="Q532" s="22"/>
      <c r="R532" s="22"/>
      <c r="S532" s="22"/>
      <c r="T532" s="30"/>
    </row>
    <row r="533" spans="2:20">
      <c r="B533" s="29"/>
      <c r="C533" s="29"/>
      <c r="G533" s="19"/>
      <c r="H533" s="20"/>
      <c r="I533" s="20"/>
      <c r="J533" s="20"/>
      <c r="K533" s="21"/>
      <c r="L533" s="21"/>
      <c r="M533" s="21"/>
      <c r="N533" s="21"/>
      <c r="O533" s="21"/>
      <c r="P533" s="21"/>
      <c r="Q533" s="22"/>
      <c r="R533" s="22"/>
      <c r="S533" s="22"/>
      <c r="T533" s="30"/>
    </row>
    <row r="534" spans="2:20">
      <c r="B534" s="29"/>
      <c r="C534" s="29"/>
      <c r="G534" s="19"/>
      <c r="H534" s="20"/>
      <c r="I534" s="20"/>
      <c r="J534" s="20"/>
      <c r="K534" s="21"/>
      <c r="L534" s="21"/>
      <c r="M534" s="21"/>
      <c r="N534" s="21"/>
      <c r="O534" s="21"/>
      <c r="P534" s="21"/>
      <c r="Q534" s="22"/>
      <c r="R534" s="22"/>
      <c r="S534" s="22"/>
      <c r="T534" s="30"/>
    </row>
    <row r="535" spans="2:20">
      <c r="B535" s="29"/>
      <c r="C535" s="29"/>
      <c r="G535" s="19"/>
      <c r="H535" s="20"/>
      <c r="I535" s="20"/>
      <c r="J535" s="20"/>
      <c r="K535" s="21"/>
      <c r="L535" s="21"/>
      <c r="M535" s="21"/>
      <c r="N535" s="21"/>
      <c r="O535" s="21"/>
      <c r="P535" s="21"/>
      <c r="Q535" s="22"/>
      <c r="R535" s="22"/>
      <c r="S535" s="22"/>
      <c r="T535" s="30"/>
    </row>
    <row r="536" spans="2:20">
      <c r="B536" s="29"/>
      <c r="C536" s="29"/>
      <c r="G536" s="19"/>
      <c r="H536" s="20"/>
      <c r="I536" s="20"/>
      <c r="J536" s="20"/>
      <c r="K536" s="21"/>
      <c r="L536" s="21"/>
      <c r="M536" s="21"/>
      <c r="N536" s="21"/>
      <c r="O536" s="21"/>
      <c r="P536" s="21"/>
      <c r="Q536" s="22"/>
      <c r="R536" s="22"/>
      <c r="S536" s="22"/>
      <c r="T536" s="30"/>
    </row>
    <row r="537" spans="2:20">
      <c r="B537" s="29"/>
      <c r="C537" s="29"/>
      <c r="G537" s="19"/>
      <c r="H537" s="20"/>
      <c r="I537" s="20"/>
      <c r="J537" s="20"/>
      <c r="K537" s="21"/>
      <c r="L537" s="21"/>
      <c r="M537" s="21"/>
      <c r="N537" s="21"/>
      <c r="O537" s="21"/>
      <c r="P537" s="21"/>
      <c r="Q537" s="22"/>
      <c r="R537" s="22"/>
      <c r="S537" s="22"/>
      <c r="T537" s="30"/>
    </row>
    <row r="538" spans="2:20">
      <c r="B538" s="29"/>
      <c r="C538" s="29"/>
      <c r="G538" s="19"/>
      <c r="H538" s="20"/>
      <c r="I538" s="20"/>
      <c r="J538" s="20"/>
      <c r="K538" s="21"/>
      <c r="L538" s="21"/>
      <c r="M538" s="21"/>
      <c r="N538" s="21"/>
      <c r="O538" s="21"/>
      <c r="P538" s="21"/>
      <c r="Q538" s="22"/>
      <c r="R538" s="22"/>
      <c r="S538" s="22"/>
      <c r="T538" s="30"/>
    </row>
    <row r="539" spans="2:20">
      <c r="B539" s="29"/>
      <c r="C539" s="29"/>
      <c r="G539" s="19"/>
      <c r="H539" s="20"/>
      <c r="I539" s="20"/>
      <c r="J539" s="20"/>
      <c r="K539" s="21"/>
      <c r="L539" s="21"/>
      <c r="M539" s="21"/>
      <c r="N539" s="21"/>
      <c r="O539" s="21"/>
      <c r="P539" s="21"/>
      <c r="Q539" s="22"/>
      <c r="R539" s="22"/>
      <c r="S539" s="22"/>
      <c r="T539" s="30"/>
    </row>
    <row r="540" spans="2:20">
      <c r="B540" s="29"/>
      <c r="C540" s="29"/>
      <c r="G540" s="19"/>
      <c r="H540" s="20"/>
      <c r="I540" s="20"/>
      <c r="J540" s="20"/>
      <c r="K540" s="21"/>
      <c r="L540" s="21"/>
      <c r="M540" s="21"/>
      <c r="N540" s="21"/>
      <c r="O540" s="21"/>
      <c r="P540" s="21"/>
      <c r="Q540" s="22"/>
      <c r="R540" s="22"/>
      <c r="S540" s="22"/>
      <c r="T540" s="30"/>
    </row>
    <row r="541" spans="2:20">
      <c r="B541" s="29"/>
      <c r="C541" s="29"/>
      <c r="G541" s="19"/>
      <c r="H541" s="20"/>
      <c r="I541" s="20"/>
      <c r="J541" s="20"/>
      <c r="K541" s="21"/>
      <c r="L541" s="21"/>
      <c r="M541" s="21"/>
      <c r="N541" s="21"/>
      <c r="O541" s="21"/>
      <c r="P541" s="21"/>
      <c r="Q541" s="22"/>
      <c r="R541" s="22"/>
      <c r="S541" s="22"/>
      <c r="T541" s="30"/>
    </row>
    <row r="542" spans="2:20">
      <c r="B542" s="29"/>
      <c r="C542" s="29"/>
      <c r="G542" s="19"/>
      <c r="H542" s="20"/>
      <c r="I542" s="20"/>
      <c r="J542" s="20"/>
      <c r="K542" s="21"/>
      <c r="L542" s="21"/>
      <c r="M542" s="21"/>
      <c r="N542" s="21"/>
      <c r="O542" s="21"/>
      <c r="P542" s="21"/>
      <c r="Q542" s="22"/>
      <c r="R542" s="22"/>
      <c r="S542" s="22"/>
      <c r="T542" s="30"/>
    </row>
    <row r="543" spans="2:20">
      <c r="B543" s="29"/>
      <c r="C543" s="29"/>
      <c r="G543" s="19"/>
      <c r="H543" s="20"/>
      <c r="I543" s="20"/>
      <c r="J543" s="20"/>
      <c r="K543" s="21"/>
      <c r="L543" s="21"/>
      <c r="M543" s="21"/>
      <c r="N543" s="21"/>
      <c r="O543" s="21"/>
      <c r="P543" s="21"/>
      <c r="Q543" s="22"/>
      <c r="R543" s="22"/>
      <c r="S543" s="22"/>
      <c r="T543" s="30"/>
    </row>
    <row r="544" spans="2:20">
      <c r="B544" s="29"/>
      <c r="C544" s="29"/>
      <c r="G544" s="19"/>
      <c r="H544" s="20"/>
      <c r="I544" s="20"/>
      <c r="J544" s="20"/>
      <c r="K544" s="21"/>
      <c r="L544" s="21"/>
      <c r="M544" s="21"/>
      <c r="N544" s="21"/>
      <c r="O544" s="21"/>
      <c r="P544" s="21"/>
      <c r="Q544" s="22"/>
      <c r="R544" s="22"/>
      <c r="S544" s="22"/>
      <c r="T544" s="30"/>
    </row>
    <row r="545" spans="2:20">
      <c r="B545" s="29"/>
      <c r="C545" s="29"/>
      <c r="G545" s="19"/>
      <c r="H545" s="20"/>
      <c r="I545" s="20"/>
      <c r="J545" s="20"/>
      <c r="K545" s="21"/>
      <c r="L545" s="21"/>
      <c r="M545" s="21"/>
      <c r="N545" s="21"/>
      <c r="O545" s="21"/>
      <c r="P545" s="21"/>
      <c r="Q545" s="22"/>
      <c r="R545" s="22"/>
      <c r="S545" s="22"/>
      <c r="T545" s="30"/>
    </row>
    <row r="546" spans="2:20">
      <c r="B546" s="29"/>
      <c r="C546" s="29"/>
      <c r="G546" s="19"/>
      <c r="H546" s="20"/>
      <c r="I546" s="20"/>
      <c r="J546" s="20"/>
      <c r="K546" s="21"/>
      <c r="L546" s="21"/>
      <c r="M546" s="21"/>
      <c r="N546" s="21"/>
      <c r="O546" s="21"/>
      <c r="P546" s="21"/>
      <c r="Q546" s="22"/>
      <c r="R546" s="22"/>
      <c r="S546" s="22"/>
      <c r="T546" s="30"/>
    </row>
    <row r="547" spans="2:20">
      <c r="B547" s="29"/>
      <c r="C547" s="29"/>
      <c r="G547" s="19"/>
      <c r="H547" s="20"/>
      <c r="I547" s="20"/>
      <c r="J547" s="20"/>
      <c r="K547" s="21"/>
      <c r="L547" s="21"/>
      <c r="M547" s="21"/>
      <c r="N547" s="21"/>
      <c r="O547" s="21"/>
      <c r="P547" s="21"/>
      <c r="Q547" s="22"/>
      <c r="R547" s="22"/>
      <c r="S547" s="22"/>
      <c r="T547" s="30"/>
    </row>
    <row r="548" spans="2:20">
      <c r="B548" s="29"/>
      <c r="C548" s="29"/>
      <c r="G548" s="19"/>
      <c r="H548" s="20"/>
      <c r="I548" s="20"/>
      <c r="J548" s="20"/>
      <c r="K548" s="21"/>
      <c r="L548" s="21"/>
      <c r="M548" s="21"/>
      <c r="N548" s="21"/>
      <c r="O548" s="21"/>
      <c r="P548" s="21"/>
      <c r="Q548" s="22"/>
      <c r="R548" s="22"/>
      <c r="S548" s="22"/>
      <c r="T548" s="30"/>
    </row>
    <row r="549" spans="2:20">
      <c r="B549" s="29"/>
      <c r="C549" s="29"/>
      <c r="G549" s="19"/>
      <c r="H549" s="20"/>
      <c r="I549" s="20"/>
      <c r="J549" s="20"/>
      <c r="K549" s="21"/>
      <c r="L549" s="21"/>
      <c r="M549" s="21"/>
      <c r="N549" s="21"/>
      <c r="O549" s="21"/>
      <c r="P549" s="21"/>
      <c r="Q549" s="22"/>
      <c r="R549" s="22"/>
      <c r="S549" s="22"/>
      <c r="T549" s="30"/>
    </row>
    <row r="550" spans="2:20">
      <c r="B550" s="29"/>
      <c r="C550" s="29"/>
      <c r="G550" s="19"/>
      <c r="H550" s="20"/>
      <c r="I550" s="20"/>
      <c r="J550" s="20"/>
      <c r="K550" s="21"/>
      <c r="L550" s="21"/>
      <c r="M550" s="21"/>
      <c r="N550" s="21"/>
      <c r="O550" s="21"/>
      <c r="P550" s="21"/>
      <c r="Q550" s="22"/>
      <c r="R550" s="22"/>
      <c r="S550" s="22"/>
      <c r="T550" s="30"/>
    </row>
    <row r="551" spans="2:20">
      <c r="B551" s="29"/>
      <c r="C551" s="29"/>
      <c r="G551" s="19"/>
      <c r="H551" s="20"/>
      <c r="I551" s="20"/>
      <c r="J551" s="20"/>
      <c r="K551" s="21"/>
      <c r="L551" s="21"/>
      <c r="M551" s="21"/>
      <c r="N551" s="21"/>
      <c r="O551" s="21"/>
      <c r="P551" s="21"/>
      <c r="Q551" s="22"/>
      <c r="R551" s="22"/>
      <c r="S551" s="22"/>
      <c r="T551" s="30"/>
    </row>
    <row r="552" spans="2:20">
      <c r="B552" s="29"/>
      <c r="C552" s="29"/>
      <c r="G552" s="19"/>
      <c r="H552" s="20"/>
      <c r="I552" s="20"/>
      <c r="J552" s="20"/>
      <c r="K552" s="21"/>
      <c r="L552" s="21"/>
      <c r="M552" s="21"/>
      <c r="N552" s="21"/>
      <c r="O552" s="21"/>
      <c r="P552" s="21"/>
      <c r="Q552" s="22"/>
      <c r="R552" s="22"/>
      <c r="S552" s="22"/>
      <c r="T552" s="30"/>
    </row>
    <row r="553" spans="2:20">
      <c r="B553" s="29"/>
      <c r="C553" s="29"/>
      <c r="G553" s="19"/>
      <c r="H553" s="20"/>
      <c r="I553" s="20"/>
      <c r="J553" s="20"/>
      <c r="K553" s="21"/>
      <c r="L553" s="21"/>
      <c r="M553" s="21"/>
      <c r="N553" s="21"/>
      <c r="O553" s="21"/>
      <c r="P553" s="21"/>
      <c r="Q553" s="22"/>
      <c r="R553" s="22"/>
      <c r="S553" s="22"/>
      <c r="T553" s="30"/>
    </row>
    <row r="554" spans="2:20">
      <c r="B554" s="29"/>
      <c r="C554" s="29"/>
      <c r="G554" s="19"/>
      <c r="H554" s="20"/>
      <c r="I554" s="20"/>
      <c r="J554" s="20"/>
      <c r="K554" s="21"/>
      <c r="L554" s="21"/>
      <c r="M554" s="21"/>
      <c r="N554" s="21"/>
      <c r="O554" s="21"/>
      <c r="P554" s="21"/>
      <c r="Q554" s="22"/>
      <c r="R554" s="22"/>
      <c r="S554" s="22"/>
      <c r="T554" s="30"/>
    </row>
    <row r="555" spans="2:20">
      <c r="B555" s="29"/>
      <c r="C555" s="29"/>
      <c r="G555" s="19"/>
      <c r="H555" s="20"/>
      <c r="I555" s="20"/>
      <c r="J555" s="20"/>
      <c r="K555" s="21"/>
      <c r="L555" s="21"/>
      <c r="M555" s="21"/>
      <c r="N555" s="21"/>
      <c r="O555" s="21"/>
      <c r="P555" s="21"/>
      <c r="Q555" s="22"/>
      <c r="R555" s="22"/>
      <c r="S555" s="22"/>
      <c r="T555" s="30"/>
    </row>
    <row r="556" spans="2:20">
      <c r="B556" s="29"/>
      <c r="C556" s="29"/>
      <c r="G556" s="19"/>
      <c r="H556" s="20"/>
      <c r="I556" s="20"/>
      <c r="J556" s="20"/>
      <c r="K556" s="21"/>
      <c r="L556" s="21"/>
      <c r="M556" s="21"/>
      <c r="N556" s="21"/>
      <c r="O556" s="21"/>
      <c r="P556" s="21"/>
      <c r="Q556" s="22"/>
      <c r="R556" s="22"/>
      <c r="S556" s="22"/>
      <c r="T556" s="30"/>
    </row>
    <row r="557" spans="2:20">
      <c r="B557" s="29"/>
      <c r="C557" s="29"/>
      <c r="G557" s="19"/>
      <c r="H557" s="20"/>
      <c r="I557" s="20"/>
      <c r="J557" s="20"/>
      <c r="K557" s="21"/>
      <c r="L557" s="21"/>
      <c r="M557" s="21"/>
      <c r="N557" s="21"/>
      <c r="O557" s="21"/>
      <c r="P557" s="21"/>
      <c r="Q557" s="22"/>
      <c r="R557" s="22"/>
      <c r="S557" s="22"/>
      <c r="T557" s="30"/>
    </row>
    <row r="558" spans="2:20">
      <c r="B558" s="29"/>
      <c r="C558" s="29"/>
      <c r="G558" s="19"/>
      <c r="H558" s="20"/>
      <c r="I558" s="20"/>
      <c r="J558" s="20"/>
      <c r="K558" s="21"/>
      <c r="L558" s="21"/>
      <c r="M558" s="21"/>
      <c r="N558" s="21"/>
      <c r="O558" s="21"/>
      <c r="P558" s="21"/>
      <c r="Q558" s="22"/>
      <c r="R558" s="22"/>
      <c r="S558" s="22"/>
      <c r="T558" s="30"/>
    </row>
    <row r="559" spans="2:20">
      <c r="B559" s="29"/>
      <c r="C559" s="29"/>
      <c r="G559" s="19"/>
      <c r="H559" s="20"/>
      <c r="I559" s="20"/>
      <c r="J559" s="20"/>
      <c r="K559" s="21"/>
      <c r="L559" s="21"/>
      <c r="M559" s="21"/>
      <c r="N559" s="21"/>
      <c r="O559" s="21"/>
      <c r="P559" s="21"/>
      <c r="Q559" s="22"/>
      <c r="R559" s="22"/>
      <c r="S559" s="22"/>
      <c r="T559" s="30"/>
    </row>
    <row r="560" spans="2:20">
      <c r="B560" s="29"/>
      <c r="C560" s="29"/>
      <c r="G560" s="19"/>
      <c r="H560" s="20"/>
      <c r="I560" s="20"/>
      <c r="J560" s="20"/>
      <c r="K560" s="21"/>
      <c r="L560" s="21"/>
      <c r="M560" s="21"/>
      <c r="N560" s="21"/>
      <c r="O560" s="21"/>
      <c r="P560" s="21"/>
      <c r="Q560" s="22"/>
      <c r="R560" s="22"/>
      <c r="S560" s="22"/>
      <c r="T560" s="30"/>
    </row>
    <row r="561" spans="2:20">
      <c r="B561" s="29"/>
      <c r="C561" s="29"/>
      <c r="G561" s="19"/>
      <c r="H561" s="20"/>
      <c r="I561" s="20"/>
      <c r="J561" s="20"/>
      <c r="K561" s="21"/>
      <c r="L561" s="21"/>
      <c r="M561" s="21"/>
      <c r="N561" s="21"/>
      <c r="O561" s="21"/>
      <c r="P561" s="21"/>
      <c r="Q561" s="22"/>
      <c r="R561" s="22"/>
      <c r="S561" s="22"/>
      <c r="T561" s="30"/>
    </row>
    <row r="562" spans="2:20">
      <c r="B562" s="29"/>
      <c r="C562" s="29"/>
      <c r="G562" s="19"/>
      <c r="H562" s="20"/>
      <c r="I562" s="20"/>
      <c r="J562" s="20"/>
      <c r="K562" s="21"/>
      <c r="L562" s="21"/>
      <c r="M562" s="21"/>
      <c r="N562" s="21"/>
      <c r="O562" s="21"/>
      <c r="P562" s="21"/>
      <c r="Q562" s="22"/>
      <c r="R562" s="22"/>
      <c r="S562" s="22"/>
      <c r="T562" s="30"/>
    </row>
    <row r="563" spans="2:20">
      <c r="B563" s="29"/>
      <c r="C563" s="29"/>
      <c r="G563" s="19"/>
      <c r="H563" s="20"/>
      <c r="I563" s="20"/>
      <c r="J563" s="20"/>
      <c r="K563" s="21"/>
      <c r="L563" s="21"/>
      <c r="M563" s="21"/>
      <c r="N563" s="21"/>
      <c r="O563" s="21"/>
      <c r="P563" s="21"/>
      <c r="Q563" s="22"/>
      <c r="R563" s="22"/>
      <c r="S563" s="22"/>
      <c r="T563" s="30"/>
    </row>
    <row r="564" spans="2:20">
      <c r="B564" s="29"/>
      <c r="C564" s="29"/>
      <c r="G564" s="19"/>
      <c r="H564" s="20"/>
      <c r="I564" s="20"/>
      <c r="J564" s="20"/>
      <c r="K564" s="21"/>
      <c r="L564" s="21"/>
      <c r="M564" s="21"/>
      <c r="N564" s="21"/>
      <c r="O564" s="21"/>
      <c r="P564" s="21"/>
      <c r="Q564" s="22"/>
      <c r="R564" s="22"/>
      <c r="S564" s="22"/>
      <c r="T564" s="30"/>
    </row>
    <row r="565" spans="2:20">
      <c r="B565" s="29"/>
      <c r="C565" s="29"/>
      <c r="G565" s="19"/>
      <c r="H565" s="20"/>
      <c r="I565" s="20"/>
      <c r="J565" s="20"/>
      <c r="K565" s="21"/>
      <c r="L565" s="21"/>
      <c r="M565" s="21"/>
      <c r="N565" s="21"/>
      <c r="O565" s="21"/>
      <c r="P565" s="21"/>
      <c r="Q565" s="22"/>
      <c r="R565" s="22"/>
      <c r="S565" s="22"/>
      <c r="T565" s="30"/>
    </row>
    <row r="566" spans="2:20">
      <c r="B566" s="29"/>
      <c r="C566" s="29"/>
      <c r="G566" s="19"/>
      <c r="H566" s="20"/>
      <c r="I566" s="20"/>
      <c r="J566" s="20"/>
      <c r="K566" s="21"/>
      <c r="L566" s="21"/>
      <c r="M566" s="21"/>
      <c r="N566" s="21"/>
      <c r="O566" s="21"/>
      <c r="P566" s="21"/>
      <c r="Q566" s="22"/>
      <c r="R566" s="22"/>
      <c r="S566" s="22"/>
      <c r="T566" s="30"/>
    </row>
    <row r="567" spans="2:20">
      <c r="B567" s="29"/>
      <c r="C567" s="29"/>
      <c r="G567" s="19"/>
      <c r="H567" s="20"/>
      <c r="I567" s="20"/>
      <c r="J567" s="20"/>
      <c r="K567" s="21"/>
      <c r="L567" s="21"/>
      <c r="M567" s="21"/>
      <c r="N567" s="21"/>
      <c r="O567" s="21"/>
      <c r="P567" s="21"/>
      <c r="Q567" s="22"/>
      <c r="R567" s="22"/>
      <c r="S567" s="22"/>
      <c r="T567" s="30"/>
    </row>
    <row r="568" spans="2:20">
      <c r="B568" s="29"/>
      <c r="C568" s="29"/>
      <c r="G568" s="19"/>
      <c r="H568" s="20"/>
      <c r="I568" s="20"/>
      <c r="J568" s="20"/>
      <c r="K568" s="21"/>
      <c r="L568" s="21"/>
      <c r="M568" s="21"/>
      <c r="N568" s="21"/>
      <c r="O568" s="21"/>
      <c r="P568" s="21"/>
      <c r="Q568" s="22"/>
      <c r="R568" s="22"/>
      <c r="S568" s="22"/>
      <c r="T568" s="30"/>
    </row>
    <row r="569" spans="2:20">
      <c r="B569" s="29"/>
      <c r="C569" s="29"/>
      <c r="G569" s="19"/>
      <c r="H569" s="20"/>
      <c r="I569" s="20"/>
      <c r="J569" s="20"/>
      <c r="K569" s="21"/>
      <c r="L569" s="21"/>
      <c r="M569" s="21"/>
      <c r="N569" s="21"/>
      <c r="O569" s="21"/>
      <c r="P569" s="21"/>
      <c r="Q569" s="22"/>
      <c r="R569" s="22"/>
      <c r="S569" s="22"/>
      <c r="T569" s="30"/>
    </row>
    <row r="570" spans="2:20">
      <c r="B570" s="29"/>
      <c r="C570" s="29"/>
      <c r="G570" s="19"/>
      <c r="H570" s="20"/>
      <c r="I570" s="20"/>
      <c r="J570" s="20"/>
      <c r="K570" s="21"/>
      <c r="L570" s="21"/>
      <c r="M570" s="21"/>
      <c r="N570" s="21"/>
      <c r="O570" s="21"/>
      <c r="P570" s="21"/>
      <c r="Q570" s="22"/>
      <c r="R570" s="22"/>
      <c r="S570" s="22"/>
      <c r="T570" s="30"/>
    </row>
    <row r="571" spans="2:20">
      <c r="B571" s="29"/>
      <c r="C571" s="29"/>
      <c r="G571" s="19"/>
      <c r="H571" s="20"/>
      <c r="I571" s="20"/>
      <c r="J571" s="20"/>
      <c r="K571" s="21"/>
      <c r="L571" s="21"/>
      <c r="M571" s="21"/>
      <c r="N571" s="21"/>
      <c r="O571" s="21"/>
      <c r="P571" s="21"/>
      <c r="Q571" s="22"/>
      <c r="R571" s="22"/>
      <c r="S571" s="22"/>
      <c r="T571" s="30"/>
    </row>
    <row r="572" spans="2:20">
      <c r="B572" s="29"/>
      <c r="C572" s="29"/>
      <c r="G572" s="19"/>
      <c r="H572" s="20"/>
      <c r="I572" s="20"/>
      <c r="J572" s="20"/>
      <c r="K572" s="21"/>
      <c r="L572" s="21"/>
      <c r="M572" s="21"/>
      <c r="N572" s="21"/>
      <c r="O572" s="21"/>
      <c r="P572" s="21"/>
      <c r="Q572" s="22"/>
      <c r="R572" s="22"/>
      <c r="S572" s="22"/>
      <c r="T572" s="30"/>
    </row>
    <row r="573" spans="2:20">
      <c r="B573" s="29"/>
      <c r="C573" s="29"/>
      <c r="G573" s="19"/>
      <c r="H573" s="20"/>
      <c r="I573" s="20"/>
      <c r="J573" s="20"/>
      <c r="K573" s="21"/>
      <c r="L573" s="21"/>
      <c r="M573" s="21"/>
      <c r="N573" s="21"/>
      <c r="O573" s="21"/>
      <c r="P573" s="21"/>
      <c r="Q573" s="22"/>
      <c r="R573" s="22"/>
      <c r="S573" s="22"/>
      <c r="T573" s="30"/>
    </row>
    <row r="574" spans="2:20">
      <c r="B574" s="29"/>
      <c r="C574" s="29"/>
      <c r="G574" s="19"/>
      <c r="H574" s="20"/>
      <c r="I574" s="20"/>
      <c r="J574" s="20"/>
      <c r="K574" s="21"/>
      <c r="L574" s="21"/>
      <c r="M574" s="21"/>
      <c r="N574" s="21"/>
      <c r="O574" s="21"/>
      <c r="P574" s="21"/>
      <c r="Q574" s="22"/>
      <c r="R574" s="22"/>
      <c r="S574" s="22"/>
      <c r="T574" s="30"/>
    </row>
    <row r="575" spans="2:20">
      <c r="B575" s="29"/>
      <c r="C575" s="29"/>
      <c r="G575" s="19"/>
      <c r="H575" s="20"/>
      <c r="I575" s="20"/>
      <c r="J575" s="20"/>
      <c r="K575" s="21"/>
      <c r="L575" s="21"/>
      <c r="M575" s="21"/>
      <c r="N575" s="21"/>
      <c r="O575" s="21"/>
      <c r="P575" s="21"/>
      <c r="Q575" s="22"/>
      <c r="R575" s="22"/>
      <c r="S575" s="22"/>
      <c r="T575" s="30"/>
    </row>
    <row r="576" spans="2:20">
      <c r="B576" s="29"/>
      <c r="C576" s="29"/>
      <c r="G576" s="19"/>
      <c r="H576" s="20"/>
      <c r="I576" s="20"/>
      <c r="J576" s="20"/>
      <c r="K576" s="21"/>
      <c r="L576" s="21"/>
      <c r="M576" s="21"/>
      <c r="N576" s="21"/>
      <c r="O576" s="21"/>
      <c r="P576" s="21"/>
      <c r="Q576" s="22"/>
      <c r="R576" s="22"/>
      <c r="S576" s="22"/>
      <c r="T576" s="30"/>
    </row>
    <row r="577" spans="2:20">
      <c r="B577" s="29"/>
      <c r="C577" s="29"/>
      <c r="G577" s="19"/>
      <c r="H577" s="20"/>
      <c r="I577" s="20"/>
      <c r="J577" s="20"/>
      <c r="K577" s="21"/>
      <c r="L577" s="21"/>
      <c r="M577" s="21"/>
      <c r="N577" s="21"/>
      <c r="O577" s="21"/>
      <c r="P577" s="21"/>
      <c r="Q577" s="22"/>
      <c r="R577" s="22"/>
      <c r="S577" s="22"/>
      <c r="T577" s="30"/>
    </row>
    <row r="578" spans="2:20">
      <c r="B578" s="29"/>
      <c r="C578" s="29"/>
      <c r="G578" s="19"/>
      <c r="H578" s="20"/>
      <c r="I578" s="20"/>
      <c r="J578" s="20"/>
      <c r="K578" s="21"/>
      <c r="L578" s="21"/>
      <c r="M578" s="21"/>
      <c r="N578" s="21"/>
      <c r="O578" s="21"/>
      <c r="P578" s="21"/>
      <c r="Q578" s="22"/>
      <c r="R578" s="22"/>
      <c r="S578" s="22"/>
      <c r="T578" s="30"/>
    </row>
    <row r="579" spans="2:20">
      <c r="B579" s="29"/>
      <c r="C579" s="29"/>
      <c r="G579" s="19"/>
      <c r="H579" s="20"/>
      <c r="I579" s="20"/>
      <c r="J579" s="20"/>
      <c r="K579" s="21"/>
      <c r="L579" s="21"/>
      <c r="M579" s="21"/>
      <c r="N579" s="21"/>
      <c r="O579" s="21"/>
      <c r="P579" s="21"/>
      <c r="Q579" s="22"/>
      <c r="R579" s="22"/>
      <c r="S579" s="22"/>
      <c r="T579" s="30"/>
    </row>
    <row r="580" spans="2:20">
      <c r="B580" s="29"/>
      <c r="C580" s="29"/>
      <c r="G580" s="19"/>
      <c r="H580" s="20"/>
      <c r="I580" s="20"/>
      <c r="J580" s="20"/>
      <c r="K580" s="21"/>
      <c r="L580" s="21"/>
      <c r="M580" s="21"/>
      <c r="N580" s="21"/>
      <c r="O580" s="21"/>
      <c r="P580" s="21"/>
      <c r="Q580" s="22"/>
      <c r="R580" s="22"/>
      <c r="S580" s="22"/>
      <c r="T580" s="30"/>
    </row>
    <row r="581" spans="2:20">
      <c r="B581" s="29"/>
      <c r="C581" s="29"/>
      <c r="G581" s="19"/>
      <c r="H581" s="20"/>
      <c r="I581" s="20"/>
      <c r="J581" s="20"/>
      <c r="K581" s="21"/>
      <c r="L581" s="21"/>
      <c r="M581" s="21"/>
      <c r="N581" s="21"/>
      <c r="O581" s="21"/>
      <c r="P581" s="21"/>
      <c r="Q581" s="22"/>
      <c r="R581" s="22"/>
      <c r="S581" s="22"/>
      <c r="T581" s="30"/>
    </row>
    <row r="582" spans="2:20">
      <c r="B582" s="29"/>
      <c r="C582" s="29"/>
      <c r="G582" s="19"/>
      <c r="H582" s="20"/>
      <c r="I582" s="20"/>
      <c r="J582" s="20"/>
      <c r="K582" s="21"/>
      <c r="L582" s="21"/>
      <c r="M582" s="21"/>
      <c r="N582" s="21"/>
      <c r="O582" s="21"/>
      <c r="P582" s="21"/>
      <c r="Q582" s="22"/>
      <c r="R582" s="22"/>
      <c r="S582" s="22"/>
      <c r="T582" s="30"/>
    </row>
    <row r="583" spans="2:20">
      <c r="B583" s="29"/>
      <c r="C583" s="29"/>
      <c r="G583" s="19"/>
      <c r="H583" s="20"/>
      <c r="I583" s="20"/>
      <c r="J583" s="20"/>
      <c r="K583" s="21"/>
      <c r="L583" s="21"/>
      <c r="M583" s="21"/>
      <c r="N583" s="21"/>
      <c r="O583" s="21"/>
      <c r="P583" s="21"/>
      <c r="Q583" s="22"/>
      <c r="R583" s="22"/>
      <c r="S583" s="22"/>
      <c r="T583" s="30"/>
    </row>
    <row r="584" spans="2:20">
      <c r="B584" s="29"/>
      <c r="C584" s="29"/>
      <c r="G584" s="19"/>
      <c r="H584" s="20"/>
      <c r="I584" s="20"/>
      <c r="J584" s="20"/>
      <c r="K584" s="21"/>
      <c r="L584" s="21"/>
      <c r="M584" s="21"/>
      <c r="N584" s="21"/>
      <c r="O584" s="21"/>
      <c r="P584" s="21"/>
      <c r="Q584" s="22"/>
      <c r="R584" s="22"/>
      <c r="S584" s="22"/>
      <c r="T584" s="30"/>
    </row>
    <row r="585" spans="2:20">
      <c r="B585" s="29"/>
      <c r="C585" s="29"/>
      <c r="G585" s="19"/>
      <c r="H585" s="20"/>
      <c r="I585" s="20"/>
      <c r="J585" s="20"/>
      <c r="K585" s="21"/>
      <c r="L585" s="21"/>
      <c r="M585" s="21"/>
      <c r="N585" s="21"/>
      <c r="O585" s="21"/>
      <c r="P585" s="21"/>
      <c r="Q585" s="22"/>
      <c r="R585" s="22"/>
      <c r="S585" s="22"/>
      <c r="T585" s="30"/>
    </row>
    <row r="586" spans="2:20">
      <c r="B586" s="29"/>
      <c r="C586" s="29"/>
      <c r="G586" s="19"/>
      <c r="H586" s="20"/>
      <c r="I586" s="20"/>
      <c r="J586" s="20"/>
      <c r="K586" s="21"/>
      <c r="L586" s="21"/>
      <c r="M586" s="21"/>
      <c r="N586" s="21"/>
      <c r="O586" s="21"/>
      <c r="P586" s="21"/>
      <c r="Q586" s="22"/>
      <c r="R586" s="22"/>
      <c r="S586" s="22"/>
      <c r="T586" s="30"/>
    </row>
    <row r="587" spans="2:20">
      <c r="B587" s="29"/>
      <c r="C587" s="29"/>
      <c r="G587" s="19"/>
      <c r="H587" s="20"/>
      <c r="I587" s="20"/>
      <c r="J587" s="20"/>
      <c r="K587" s="21"/>
      <c r="L587" s="21"/>
      <c r="M587" s="21"/>
      <c r="N587" s="21"/>
      <c r="O587" s="21"/>
      <c r="P587" s="21"/>
      <c r="Q587" s="22"/>
      <c r="R587" s="22"/>
      <c r="S587" s="22"/>
      <c r="T587" s="30"/>
    </row>
    <row r="588" spans="2:20">
      <c r="B588" s="29"/>
      <c r="C588" s="29"/>
      <c r="G588" s="19"/>
      <c r="H588" s="20"/>
      <c r="I588" s="20"/>
      <c r="J588" s="20"/>
      <c r="K588" s="21"/>
      <c r="L588" s="21"/>
      <c r="M588" s="21"/>
      <c r="N588" s="21"/>
      <c r="O588" s="21"/>
      <c r="P588" s="21"/>
      <c r="Q588" s="22"/>
      <c r="R588" s="22"/>
      <c r="S588" s="22"/>
      <c r="T588" s="30"/>
    </row>
    <row r="589" spans="2:20">
      <c r="B589" s="29"/>
      <c r="C589" s="29"/>
      <c r="G589" s="19"/>
      <c r="H589" s="20"/>
      <c r="I589" s="20"/>
      <c r="J589" s="20"/>
      <c r="K589" s="21"/>
      <c r="L589" s="21"/>
      <c r="M589" s="21"/>
      <c r="N589" s="21"/>
      <c r="O589" s="21"/>
      <c r="P589" s="21"/>
      <c r="Q589" s="22"/>
      <c r="R589" s="22"/>
      <c r="S589" s="22"/>
      <c r="T589" s="30"/>
    </row>
    <row r="590" spans="2:20">
      <c r="B590" s="29"/>
      <c r="C590" s="29"/>
      <c r="G590" s="19"/>
      <c r="H590" s="20"/>
      <c r="I590" s="20"/>
      <c r="J590" s="20"/>
      <c r="K590" s="21"/>
      <c r="L590" s="21"/>
      <c r="M590" s="21"/>
      <c r="N590" s="21"/>
      <c r="O590" s="21"/>
      <c r="P590" s="21"/>
      <c r="Q590" s="22"/>
      <c r="R590" s="22"/>
      <c r="S590" s="22"/>
      <c r="T590" s="30"/>
    </row>
    <row r="591" spans="2:20">
      <c r="B591" s="29"/>
      <c r="C591" s="29"/>
      <c r="G591" s="19"/>
      <c r="H591" s="20"/>
      <c r="I591" s="20"/>
      <c r="J591" s="20"/>
      <c r="K591" s="21"/>
      <c r="L591" s="21"/>
      <c r="M591" s="21"/>
      <c r="N591" s="21"/>
      <c r="O591" s="21"/>
      <c r="P591" s="21"/>
      <c r="Q591" s="22"/>
      <c r="R591" s="22"/>
      <c r="S591" s="22"/>
      <c r="T591" s="30"/>
    </row>
    <row r="592" spans="2:20">
      <c r="B592" s="29"/>
      <c r="C592" s="29"/>
      <c r="G592" s="19"/>
      <c r="H592" s="20"/>
      <c r="I592" s="20"/>
      <c r="J592" s="20"/>
      <c r="K592" s="21"/>
      <c r="L592" s="21"/>
      <c r="M592" s="21"/>
      <c r="N592" s="21"/>
      <c r="O592" s="21"/>
      <c r="P592" s="21"/>
      <c r="Q592" s="22"/>
      <c r="R592" s="22"/>
      <c r="S592" s="22"/>
      <c r="T592" s="30"/>
    </row>
    <row r="593" spans="2:20">
      <c r="B593" s="29"/>
      <c r="C593" s="29"/>
      <c r="G593" s="19"/>
      <c r="H593" s="20"/>
      <c r="I593" s="20"/>
      <c r="J593" s="20"/>
      <c r="K593" s="21"/>
      <c r="L593" s="21"/>
      <c r="M593" s="21"/>
      <c r="N593" s="21"/>
      <c r="O593" s="21"/>
      <c r="P593" s="21"/>
      <c r="Q593" s="22"/>
      <c r="R593" s="22"/>
      <c r="S593" s="22"/>
      <c r="T593" s="30"/>
    </row>
    <row r="594" spans="2:20">
      <c r="B594" s="29"/>
      <c r="C594" s="29"/>
      <c r="G594" s="19"/>
      <c r="H594" s="20"/>
      <c r="I594" s="20"/>
      <c r="J594" s="20"/>
      <c r="K594" s="21"/>
      <c r="L594" s="21"/>
      <c r="M594" s="21"/>
      <c r="N594" s="21"/>
      <c r="O594" s="21"/>
      <c r="P594" s="21"/>
      <c r="Q594" s="22"/>
      <c r="R594" s="22"/>
      <c r="S594" s="22"/>
      <c r="T594" s="30"/>
    </row>
    <row r="595" spans="2:20">
      <c r="B595" s="29"/>
      <c r="C595" s="29"/>
      <c r="G595" s="19"/>
      <c r="H595" s="20"/>
      <c r="I595" s="20"/>
      <c r="J595" s="20"/>
      <c r="K595" s="21"/>
      <c r="L595" s="21"/>
      <c r="M595" s="21"/>
      <c r="N595" s="21"/>
      <c r="O595" s="21"/>
      <c r="P595" s="21"/>
      <c r="Q595" s="22"/>
      <c r="R595" s="22"/>
      <c r="S595" s="22"/>
      <c r="T595" s="30"/>
    </row>
    <row r="596" spans="2:20">
      <c r="B596" s="29"/>
      <c r="C596" s="29"/>
      <c r="G596" s="19"/>
      <c r="H596" s="20"/>
      <c r="I596" s="20"/>
      <c r="J596" s="20"/>
      <c r="K596" s="21"/>
      <c r="L596" s="21"/>
      <c r="M596" s="21"/>
      <c r="N596" s="21"/>
      <c r="O596" s="21"/>
      <c r="P596" s="21"/>
      <c r="Q596" s="22"/>
      <c r="R596" s="22"/>
      <c r="S596" s="22"/>
      <c r="T596" s="30"/>
    </row>
    <row r="597" spans="2:20">
      <c r="B597" s="29"/>
      <c r="C597" s="29"/>
      <c r="G597" s="19"/>
      <c r="H597" s="20"/>
      <c r="I597" s="20"/>
      <c r="J597" s="20"/>
      <c r="K597" s="21"/>
      <c r="L597" s="21"/>
      <c r="M597" s="21"/>
      <c r="N597" s="21"/>
      <c r="O597" s="21"/>
      <c r="P597" s="21"/>
      <c r="Q597" s="22"/>
      <c r="R597" s="22"/>
      <c r="S597" s="22"/>
      <c r="T597" s="30"/>
    </row>
    <row r="598" spans="2:20">
      <c r="B598" s="29"/>
      <c r="C598" s="29"/>
      <c r="G598" s="19"/>
      <c r="H598" s="20"/>
      <c r="I598" s="20"/>
      <c r="J598" s="20"/>
      <c r="K598" s="21"/>
      <c r="L598" s="21"/>
      <c r="M598" s="21"/>
      <c r="N598" s="21"/>
      <c r="O598" s="21"/>
      <c r="P598" s="21"/>
      <c r="Q598" s="22"/>
      <c r="R598" s="22"/>
      <c r="S598" s="22"/>
      <c r="T598" s="30"/>
    </row>
    <row r="599" spans="2:20">
      <c r="B599" s="29"/>
      <c r="C599" s="29"/>
      <c r="G599" s="19"/>
      <c r="H599" s="20"/>
      <c r="I599" s="20"/>
      <c r="J599" s="20"/>
      <c r="K599" s="21"/>
      <c r="L599" s="21"/>
      <c r="M599" s="21"/>
      <c r="N599" s="21"/>
      <c r="O599" s="21"/>
      <c r="P599" s="21"/>
      <c r="Q599" s="22"/>
      <c r="R599" s="22"/>
      <c r="S599" s="22"/>
      <c r="T599" s="30"/>
    </row>
    <row r="600" spans="2:20">
      <c r="B600" s="29"/>
      <c r="C600" s="29"/>
      <c r="G600" s="19"/>
      <c r="H600" s="20"/>
      <c r="I600" s="20"/>
      <c r="J600" s="20"/>
      <c r="K600" s="21"/>
      <c r="L600" s="21"/>
      <c r="M600" s="21"/>
      <c r="N600" s="21"/>
      <c r="O600" s="21"/>
      <c r="P600" s="21"/>
      <c r="Q600" s="22"/>
      <c r="R600" s="22"/>
      <c r="S600" s="22"/>
      <c r="T600" s="30"/>
    </row>
    <row r="601" spans="2:20">
      <c r="B601" s="29"/>
      <c r="C601" s="29"/>
      <c r="G601" s="19"/>
      <c r="H601" s="20"/>
      <c r="I601" s="20"/>
      <c r="J601" s="20"/>
      <c r="K601" s="21"/>
      <c r="L601" s="21"/>
      <c r="M601" s="21"/>
      <c r="N601" s="21"/>
      <c r="O601" s="21"/>
      <c r="P601" s="21"/>
      <c r="Q601" s="22"/>
      <c r="R601" s="22"/>
      <c r="S601" s="22"/>
      <c r="T601" s="30"/>
    </row>
    <row r="602" spans="2:20">
      <c r="B602" s="29"/>
      <c r="C602" s="29"/>
      <c r="G602" s="19"/>
      <c r="H602" s="20"/>
      <c r="I602" s="20"/>
      <c r="J602" s="20"/>
      <c r="K602" s="21"/>
      <c r="L602" s="21"/>
      <c r="M602" s="21"/>
      <c r="N602" s="21"/>
      <c r="O602" s="21"/>
      <c r="P602" s="21"/>
      <c r="Q602" s="22"/>
      <c r="R602" s="22"/>
      <c r="S602" s="22"/>
      <c r="T602" s="30"/>
    </row>
    <row r="603" spans="2:20">
      <c r="B603" s="29"/>
      <c r="C603" s="29"/>
      <c r="G603" s="19"/>
      <c r="H603" s="20"/>
      <c r="I603" s="20"/>
      <c r="J603" s="20"/>
      <c r="K603" s="21"/>
      <c r="L603" s="21"/>
      <c r="M603" s="21"/>
      <c r="N603" s="21"/>
      <c r="O603" s="21"/>
      <c r="P603" s="21"/>
      <c r="Q603" s="22"/>
      <c r="R603" s="22"/>
      <c r="S603" s="22"/>
      <c r="T603" s="30"/>
    </row>
    <row r="604" spans="2:20">
      <c r="B604" s="29"/>
      <c r="C604" s="29"/>
      <c r="G604" s="19"/>
      <c r="H604" s="20"/>
      <c r="I604" s="20"/>
      <c r="J604" s="20"/>
      <c r="K604" s="21"/>
      <c r="L604" s="21"/>
      <c r="M604" s="21"/>
      <c r="N604" s="21"/>
      <c r="O604" s="21"/>
      <c r="P604" s="21"/>
      <c r="Q604" s="22"/>
      <c r="R604" s="22"/>
      <c r="S604" s="22"/>
      <c r="T604" s="30"/>
    </row>
    <row r="605" spans="2:20">
      <c r="B605" s="29"/>
      <c r="C605" s="29"/>
      <c r="G605" s="19"/>
      <c r="H605" s="20"/>
      <c r="I605" s="20"/>
      <c r="J605" s="20"/>
      <c r="K605" s="21"/>
      <c r="L605" s="21"/>
      <c r="M605" s="21"/>
      <c r="N605" s="21"/>
      <c r="O605" s="21"/>
      <c r="P605" s="21"/>
      <c r="Q605" s="22"/>
      <c r="R605" s="22"/>
      <c r="S605" s="22"/>
      <c r="T605" s="30"/>
    </row>
    <row r="606" spans="2:20">
      <c r="B606" s="29"/>
      <c r="C606" s="29"/>
      <c r="G606" s="19"/>
      <c r="H606" s="20"/>
      <c r="I606" s="20"/>
      <c r="J606" s="20"/>
      <c r="K606" s="21"/>
      <c r="L606" s="21"/>
      <c r="M606" s="21"/>
      <c r="N606" s="21"/>
      <c r="O606" s="21"/>
      <c r="P606" s="21"/>
      <c r="Q606" s="22"/>
      <c r="R606" s="22"/>
      <c r="S606" s="22"/>
      <c r="T606" s="30"/>
    </row>
    <row r="607" spans="2:20">
      <c r="B607" s="29"/>
      <c r="C607" s="29"/>
      <c r="G607" s="19"/>
      <c r="H607" s="20"/>
      <c r="I607" s="20"/>
      <c r="J607" s="20"/>
      <c r="K607" s="21"/>
      <c r="L607" s="21"/>
      <c r="M607" s="21"/>
      <c r="N607" s="21"/>
      <c r="O607" s="21"/>
      <c r="P607" s="21"/>
      <c r="Q607" s="22"/>
      <c r="R607" s="22"/>
      <c r="S607" s="22"/>
      <c r="T607" s="30"/>
    </row>
    <row r="608" spans="2:20">
      <c r="B608" s="29"/>
      <c r="C608" s="29"/>
      <c r="G608" s="19"/>
      <c r="H608" s="20"/>
      <c r="I608" s="20"/>
      <c r="J608" s="20"/>
      <c r="K608" s="21"/>
      <c r="L608" s="21"/>
      <c r="M608" s="21"/>
      <c r="N608" s="21"/>
      <c r="O608" s="21"/>
      <c r="P608" s="21"/>
      <c r="Q608" s="22"/>
      <c r="R608" s="22"/>
      <c r="S608" s="22"/>
      <c r="T608" s="30"/>
    </row>
    <row r="609" spans="2:20">
      <c r="B609" s="29"/>
      <c r="C609" s="29"/>
      <c r="G609" s="19"/>
      <c r="H609" s="20"/>
      <c r="I609" s="20"/>
      <c r="J609" s="20"/>
      <c r="K609" s="21"/>
      <c r="L609" s="21"/>
      <c r="M609" s="21"/>
      <c r="N609" s="21"/>
      <c r="O609" s="21"/>
      <c r="P609" s="21"/>
      <c r="Q609" s="22"/>
      <c r="R609" s="22"/>
      <c r="S609" s="22"/>
      <c r="T609" s="30"/>
    </row>
    <row r="610" spans="2:20">
      <c r="B610" s="29"/>
      <c r="C610" s="29"/>
      <c r="G610" s="19"/>
      <c r="H610" s="20"/>
      <c r="I610" s="20"/>
      <c r="J610" s="20"/>
      <c r="K610" s="21"/>
      <c r="L610" s="21"/>
      <c r="M610" s="21"/>
      <c r="N610" s="21"/>
      <c r="O610" s="21"/>
      <c r="P610" s="21"/>
      <c r="Q610" s="22"/>
      <c r="R610" s="22"/>
      <c r="S610" s="22"/>
      <c r="T610" s="30"/>
    </row>
    <row r="611" spans="2:20">
      <c r="B611" s="29"/>
      <c r="C611" s="29"/>
      <c r="G611" s="19"/>
      <c r="H611" s="20"/>
      <c r="I611" s="20"/>
      <c r="J611" s="20"/>
      <c r="K611" s="21"/>
      <c r="L611" s="21"/>
      <c r="M611" s="21"/>
      <c r="N611" s="21"/>
      <c r="O611" s="21"/>
      <c r="P611" s="21"/>
      <c r="Q611" s="22"/>
      <c r="R611" s="22"/>
      <c r="S611" s="22"/>
      <c r="T611" s="30"/>
    </row>
    <row r="612" spans="2:20">
      <c r="B612" s="29"/>
      <c r="C612" s="29"/>
      <c r="G612" s="19"/>
      <c r="H612" s="20"/>
      <c r="I612" s="20"/>
      <c r="J612" s="20"/>
      <c r="K612" s="21"/>
      <c r="L612" s="21"/>
      <c r="M612" s="21"/>
      <c r="N612" s="21"/>
      <c r="O612" s="21"/>
      <c r="P612" s="21"/>
      <c r="Q612" s="22"/>
      <c r="R612" s="22"/>
      <c r="S612" s="22"/>
      <c r="T612" s="30"/>
    </row>
    <row r="613" spans="2:20">
      <c r="B613" s="29"/>
      <c r="C613" s="29"/>
      <c r="G613" s="19"/>
      <c r="H613" s="20"/>
      <c r="I613" s="20"/>
      <c r="J613" s="20"/>
      <c r="K613" s="21"/>
      <c r="L613" s="21"/>
      <c r="M613" s="21"/>
      <c r="N613" s="21"/>
      <c r="O613" s="21"/>
      <c r="P613" s="21"/>
      <c r="Q613" s="22"/>
      <c r="R613" s="22"/>
      <c r="S613" s="22"/>
      <c r="T613" s="30"/>
    </row>
    <row r="614" spans="2:20">
      <c r="B614" s="29"/>
      <c r="C614" s="29"/>
      <c r="G614" s="19"/>
      <c r="H614" s="20"/>
      <c r="I614" s="20"/>
      <c r="J614" s="20"/>
      <c r="K614" s="21"/>
      <c r="L614" s="21"/>
      <c r="M614" s="21"/>
      <c r="N614" s="21"/>
      <c r="O614" s="21"/>
      <c r="P614" s="21"/>
      <c r="Q614" s="22"/>
      <c r="R614" s="22"/>
      <c r="S614" s="22"/>
      <c r="T614" s="30"/>
    </row>
    <row r="615" spans="2:20">
      <c r="B615" s="29"/>
      <c r="C615" s="29"/>
      <c r="G615" s="19"/>
      <c r="H615" s="20"/>
      <c r="I615" s="20"/>
      <c r="J615" s="20"/>
      <c r="K615" s="21"/>
      <c r="L615" s="21"/>
      <c r="M615" s="21"/>
      <c r="N615" s="21"/>
      <c r="O615" s="21"/>
      <c r="P615" s="21"/>
      <c r="Q615" s="22"/>
      <c r="R615" s="22"/>
      <c r="S615" s="22"/>
      <c r="T615" s="30"/>
    </row>
    <row r="616" spans="2:20">
      <c r="B616" s="29"/>
      <c r="C616" s="29"/>
      <c r="G616" s="19"/>
      <c r="H616" s="20"/>
      <c r="I616" s="20"/>
      <c r="J616" s="20"/>
      <c r="K616" s="21"/>
      <c r="L616" s="21"/>
      <c r="M616" s="21"/>
      <c r="N616" s="21"/>
      <c r="O616" s="21"/>
      <c r="P616" s="21"/>
      <c r="Q616" s="22"/>
      <c r="R616" s="22"/>
      <c r="S616" s="22"/>
      <c r="T616" s="30"/>
    </row>
    <row r="617" spans="2:20">
      <c r="B617" s="29"/>
      <c r="C617" s="29"/>
      <c r="G617" s="19"/>
      <c r="H617" s="20"/>
      <c r="I617" s="20"/>
      <c r="J617" s="20"/>
      <c r="K617" s="21"/>
      <c r="L617" s="21"/>
      <c r="M617" s="21"/>
      <c r="N617" s="21"/>
      <c r="O617" s="21"/>
      <c r="P617" s="21"/>
      <c r="Q617" s="22"/>
      <c r="R617" s="22"/>
      <c r="S617" s="22"/>
      <c r="T617" s="30"/>
    </row>
    <row r="618" spans="2:20">
      <c r="B618" s="29"/>
      <c r="C618" s="29"/>
      <c r="G618" s="19"/>
      <c r="H618" s="20"/>
      <c r="I618" s="20"/>
      <c r="J618" s="20"/>
      <c r="K618" s="21"/>
      <c r="L618" s="21"/>
      <c r="M618" s="21"/>
      <c r="N618" s="21"/>
      <c r="O618" s="21"/>
      <c r="P618" s="21"/>
      <c r="Q618" s="22"/>
      <c r="R618" s="22"/>
      <c r="S618" s="22"/>
      <c r="T618" s="30"/>
    </row>
    <row r="619" spans="2:20">
      <c r="B619" s="29"/>
      <c r="C619" s="29"/>
      <c r="G619" s="19"/>
      <c r="H619" s="20"/>
      <c r="I619" s="20"/>
      <c r="J619" s="20"/>
      <c r="K619" s="21"/>
      <c r="L619" s="21"/>
      <c r="M619" s="21"/>
      <c r="N619" s="21"/>
      <c r="O619" s="21"/>
      <c r="P619" s="21"/>
      <c r="Q619" s="22"/>
      <c r="R619" s="22"/>
      <c r="S619" s="22"/>
      <c r="T619" s="30"/>
    </row>
    <row r="620" spans="2:20">
      <c r="B620" s="29"/>
      <c r="C620" s="29"/>
      <c r="G620" s="19"/>
      <c r="H620" s="20"/>
      <c r="I620" s="20"/>
      <c r="J620" s="20"/>
      <c r="K620" s="21"/>
      <c r="L620" s="21"/>
      <c r="M620" s="21"/>
      <c r="N620" s="21"/>
      <c r="O620" s="21"/>
      <c r="P620" s="21"/>
      <c r="Q620" s="22"/>
      <c r="R620" s="22"/>
      <c r="S620" s="22"/>
      <c r="T620" s="30"/>
    </row>
    <row r="621" spans="2:20">
      <c r="B621" s="29"/>
      <c r="C621" s="29"/>
      <c r="G621" s="19"/>
      <c r="H621" s="20"/>
      <c r="I621" s="20"/>
      <c r="J621" s="20"/>
      <c r="K621" s="21"/>
      <c r="L621" s="21"/>
      <c r="M621" s="21"/>
      <c r="N621" s="21"/>
      <c r="O621" s="21"/>
      <c r="P621" s="21"/>
      <c r="Q621" s="22"/>
      <c r="R621" s="22"/>
      <c r="S621" s="22"/>
      <c r="T621" s="30"/>
    </row>
    <row r="622" spans="2:20">
      <c r="B622" s="29"/>
      <c r="C622" s="29"/>
      <c r="G622" s="19"/>
      <c r="H622" s="20"/>
      <c r="I622" s="20"/>
      <c r="J622" s="20"/>
      <c r="K622" s="21"/>
      <c r="L622" s="21"/>
      <c r="M622" s="21"/>
      <c r="N622" s="21"/>
      <c r="O622" s="21"/>
      <c r="P622" s="21"/>
      <c r="Q622" s="22"/>
      <c r="R622" s="22"/>
      <c r="S622" s="22"/>
      <c r="T622" s="30"/>
    </row>
    <row r="623" spans="2:20">
      <c r="B623" s="29"/>
      <c r="C623" s="29"/>
      <c r="G623" s="19"/>
      <c r="H623" s="20"/>
      <c r="I623" s="20"/>
      <c r="J623" s="20"/>
      <c r="K623" s="21"/>
      <c r="L623" s="21"/>
      <c r="M623" s="21"/>
      <c r="N623" s="21"/>
      <c r="O623" s="21"/>
      <c r="P623" s="21"/>
      <c r="Q623" s="22"/>
      <c r="R623" s="22"/>
      <c r="S623" s="22"/>
      <c r="T623" s="30"/>
    </row>
    <row r="624" spans="2:20">
      <c r="B624" s="29"/>
      <c r="C624" s="29"/>
      <c r="G624" s="19"/>
      <c r="H624" s="20"/>
      <c r="I624" s="20"/>
      <c r="J624" s="20"/>
      <c r="K624" s="21"/>
      <c r="L624" s="21"/>
      <c r="M624" s="21"/>
      <c r="N624" s="21"/>
      <c r="O624" s="21"/>
      <c r="P624" s="21"/>
      <c r="Q624" s="22"/>
      <c r="R624" s="22"/>
      <c r="S624" s="22"/>
      <c r="T624" s="30"/>
    </row>
    <row r="625" spans="2:20">
      <c r="B625" s="29"/>
      <c r="C625" s="29"/>
      <c r="G625" s="19"/>
      <c r="H625" s="20"/>
      <c r="I625" s="20"/>
      <c r="J625" s="20"/>
      <c r="K625" s="21"/>
      <c r="L625" s="21"/>
      <c r="M625" s="21"/>
      <c r="N625" s="21"/>
      <c r="O625" s="21"/>
      <c r="P625" s="21"/>
      <c r="Q625" s="22"/>
      <c r="R625" s="22"/>
      <c r="S625" s="22"/>
      <c r="T625" s="30"/>
    </row>
    <row r="626" spans="2:20">
      <c r="B626" s="29"/>
      <c r="C626" s="29"/>
      <c r="G626" s="19"/>
      <c r="H626" s="20"/>
      <c r="I626" s="20"/>
      <c r="J626" s="20"/>
      <c r="K626" s="21"/>
      <c r="L626" s="21"/>
      <c r="M626" s="21"/>
      <c r="N626" s="21"/>
      <c r="O626" s="21"/>
      <c r="P626" s="21"/>
      <c r="Q626" s="22"/>
      <c r="R626" s="22"/>
      <c r="S626" s="22"/>
      <c r="T626" s="30"/>
    </row>
    <row r="627" spans="2:20">
      <c r="B627" s="29"/>
      <c r="C627" s="29"/>
      <c r="G627" s="19"/>
      <c r="H627" s="20"/>
      <c r="I627" s="20"/>
      <c r="J627" s="20"/>
      <c r="K627" s="21"/>
      <c r="L627" s="21"/>
      <c r="M627" s="21"/>
      <c r="N627" s="21"/>
      <c r="O627" s="21"/>
      <c r="P627" s="21"/>
      <c r="Q627" s="22"/>
      <c r="R627" s="22"/>
      <c r="S627" s="22"/>
      <c r="T627" s="30"/>
    </row>
    <row r="628" spans="2:20">
      <c r="B628" s="29"/>
      <c r="C628" s="29"/>
      <c r="G628" s="19"/>
      <c r="H628" s="20"/>
      <c r="I628" s="20"/>
      <c r="J628" s="20"/>
      <c r="K628" s="21"/>
      <c r="L628" s="21"/>
      <c r="M628" s="21"/>
      <c r="N628" s="21"/>
      <c r="O628" s="21"/>
      <c r="P628" s="21"/>
      <c r="Q628" s="22"/>
      <c r="R628" s="22"/>
      <c r="S628" s="22"/>
      <c r="T628" s="30"/>
    </row>
    <row r="629" spans="2:20">
      <c r="B629" s="29"/>
      <c r="C629" s="29"/>
      <c r="G629" s="19"/>
      <c r="H629" s="20"/>
      <c r="I629" s="20"/>
      <c r="J629" s="20"/>
      <c r="K629" s="21"/>
      <c r="L629" s="21"/>
      <c r="M629" s="21"/>
      <c r="N629" s="21"/>
      <c r="O629" s="21"/>
      <c r="P629" s="21"/>
      <c r="Q629" s="22"/>
      <c r="R629" s="22"/>
      <c r="S629" s="22"/>
      <c r="T629" s="30"/>
    </row>
    <row r="630" spans="2:20">
      <c r="B630" s="29"/>
      <c r="C630" s="29"/>
      <c r="G630" s="19"/>
      <c r="H630" s="20"/>
      <c r="I630" s="20"/>
      <c r="J630" s="20"/>
      <c r="K630" s="21"/>
      <c r="L630" s="21"/>
      <c r="M630" s="21"/>
      <c r="N630" s="21"/>
      <c r="O630" s="21"/>
      <c r="P630" s="21"/>
      <c r="Q630" s="22"/>
      <c r="R630" s="22"/>
      <c r="S630" s="22"/>
      <c r="T630" s="30"/>
    </row>
    <row r="631" spans="2:20">
      <c r="B631" s="29"/>
      <c r="C631" s="29"/>
      <c r="G631" s="19"/>
      <c r="H631" s="20"/>
      <c r="I631" s="20"/>
      <c r="J631" s="20"/>
      <c r="K631" s="21"/>
      <c r="L631" s="21"/>
      <c r="M631" s="21"/>
      <c r="N631" s="21"/>
      <c r="O631" s="21"/>
      <c r="P631" s="21"/>
      <c r="Q631" s="22"/>
      <c r="R631" s="22"/>
      <c r="S631" s="22"/>
      <c r="T631" s="30"/>
    </row>
    <row r="632" spans="2:20">
      <c r="B632" s="29"/>
      <c r="C632" s="29"/>
      <c r="G632" s="19"/>
      <c r="H632" s="20"/>
      <c r="I632" s="20"/>
      <c r="J632" s="20"/>
      <c r="K632" s="21"/>
      <c r="L632" s="21"/>
      <c r="M632" s="21"/>
      <c r="N632" s="21"/>
      <c r="O632" s="21"/>
      <c r="P632" s="21"/>
      <c r="Q632" s="22"/>
      <c r="R632" s="22"/>
      <c r="S632" s="22"/>
      <c r="T632" s="30"/>
    </row>
    <row r="633" spans="2:20">
      <c r="B633" s="29"/>
      <c r="C633" s="29"/>
      <c r="G633" s="19"/>
      <c r="H633" s="20"/>
      <c r="I633" s="20"/>
      <c r="J633" s="20"/>
      <c r="K633" s="21"/>
      <c r="L633" s="21"/>
      <c r="M633" s="21"/>
      <c r="N633" s="21"/>
      <c r="O633" s="21"/>
      <c r="P633" s="21"/>
      <c r="Q633" s="22"/>
      <c r="R633" s="22"/>
      <c r="S633" s="22"/>
      <c r="T633" s="30"/>
    </row>
    <row r="634" spans="2:20">
      <c r="B634" s="29"/>
      <c r="C634" s="29"/>
      <c r="G634" s="19"/>
      <c r="H634" s="20"/>
      <c r="I634" s="20"/>
      <c r="J634" s="20"/>
      <c r="K634" s="21"/>
      <c r="L634" s="21"/>
      <c r="M634" s="21"/>
      <c r="N634" s="21"/>
      <c r="O634" s="21"/>
      <c r="P634" s="21"/>
      <c r="Q634" s="22"/>
      <c r="R634" s="22"/>
      <c r="S634" s="22"/>
      <c r="T634" s="30"/>
    </row>
    <row r="635" spans="2:20">
      <c r="B635" s="29"/>
      <c r="C635" s="29"/>
      <c r="G635" s="19"/>
      <c r="H635" s="20"/>
      <c r="I635" s="20"/>
      <c r="J635" s="20"/>
      <c r="K635" s="21"/>
      <c r="L635" s="21"/>
      <c r="M635" s="21"/>
      <c r="N635" s="21"/>
      <c r="O635" s="21"/>
      <c r="P635" s="21"/>
      <c r="Q635" s="22"/>
      <c r="R635" s="22"/>
      <c r="S635" s="22"/>
      <c r="T635" s="30"/>
    </row>
    <row r="636" spans="2:20">
      <c r="B636" s="29"/>
      <c r="C636" s="29"/>
      <c r="G636" s="19"/>
      <c r="H636" s="20"/>
      <c r="I636" s="20"/>
      <c r="J636" s="20"/>
      <c r="K636" s="21"/>
      <c r="L636" s="21"/>
      <c r="M636" s="21"/>
      <c r="N636" s="21"/>
      <c r="O636" s="21"/>
      <c r="P636" s="21"/>
      <c r="Q636" s="22"/>
      <c r="R636" s="22"/>
      <c r="S636" s="22"/>
      <c r="T636" s="30"/>
    </row>
    <row r="637" spans="2:20">
      <c r="B637" s="29"/>
      <c r="C637" s="29"/>
      <c r="G637" s="19"/>
      <c r="H637" s="20"/>
      <c r="I637" s="20"/>
      <c r="J637" s="20"/>
      <c r="K637" s="21"/>
      <c r="L637" s="21"/>
      <c r="M637" s="21"/>
      <c r="N637" s="21"/>
      <c r="O637" s="21"/>
      <c r="P637" s="21"/>
      <c r="Q637" s="22"/>
      <c r="R637" s="22"/>
      <c r="S637" s="22"/>
      <c r="T637" s="30"/>
    </row>
    <row r="638" spans="2:20">
      <c r="B638" s="29"/>
      <c r="C638" s="29"/>
      <c r="G638" s="19"/>
      <c r="H638" s="20"/>
      <c r="I638" s="20"/>
      <c r="J638" s="20"/>
      <c r="K638" s="21"/>
      <c r="L638" s="21"/>
      <c r="M638" s="21"/>
      <c r="N638" s="21"/>
      <c r="O638" s="21"/>
      <c r="P638" s="21"/>
      <c r="Q638" s="22"/>
      <c r="R638" s="22"/>
      <c r="S638" s="22"/>
      <c r="T638" s="30"/>
    </row>
    <row r="639" spans="2:20">
      <c r="B639" s="29"/>
      <c r="C639" s="29"/>
      <c r="G639" s="19"/>
      <c r="H639" s="20"/>
      <c r="I639" s="20"/>
      <c r="J639" s="20"/>
      <c r="K639" s="21"/>
      <c r="L639" s="21"/>
      <c r="M639" s="21"/>
      <c r="N639" s="21"/>
      <c r="O639" s="21"/>
      <c r="P639" s="21"/>
      <c r="Q639" s="22"/>
      <c r="R639" s="22"/>
      <c r="S639" s="22"/>
      <c r="T639" s="30"/>
    </row>
    <row r="640" spans="2:20">
      <c r="B640" s="29"/>
      <c r="C640" s="29"/>
      <c r="G640" s="19"/>
      <c r="H640" s="20"/>
      <c r="I640" s="20"/>
      <c r="J640" s="20"/>
      <c r="K640" s="21"/>
      <c r="L640" s="21"/>
      <c r="M640" s="21"/>
      <c r="N640" s="21"/>
      <c r="O640" s="21"/>
      <c r="P640" s="21"/>
      <c r="Q640" s="22"/>
      <c r="R640" s="22"/>
      <c r="S640" s="22"/>
      <c r="T640" s="30"/>
    </row>
    <row r="641" spans="2:20">
      <c r="B641" s="29"/>
      <c r="C641" s="29"/>
      <c r="G641" s="19"/>
      <c r="H641" s="20"/>
      <c r="I641" s="20"/>
      <c r="J641" s="20"/>
      <c r="K641" s="21"/>
      <c r="L641" s="21"/>
      <c r="M641" s="21"/>
      <c r="N641" s="21"/>
      <c r="O641" s="21"/>
      <c r="P641" s="21"/>
      <c r="Q641" s="22"/>
      <c r="R641" s="22"/>
      <c r="S641" s="22"/>
      <c r="T641" s="30"/>
    </row>
    <row r="642" spans="2:20">
      <c r="B642" s="29"/>
      <c r="C642" s="29"/>
      <c r="G642" s="19"/>
      <c r="H642" s="20"/>
      <c r="I642" s="20"/>
      <c r="J642" s="20"/>
      <c r="K642" s="21"/>
      <c r="L642" s="21"/>
      <c r="M642" s="21"/>
      <c r="N642" s="21"/>
      <c r="O642" s="21"/>
      <c r="P642" s="21"/>
      <c r="Q642" s="22"/>
      <c r="R642" s="22"/>
      <c r="S642" s="22"/>
      <c r="T642" s="30"/>
    </row>
    <row r="643" spans="2:20">
      <c r="B643" s="29"/>
      <c r="C643" s="29"/>
      <c r="G643" s="19"/>
      <c r="H643" s="20"/>
      <c r="I643" s="20"/>
      <c r="J643" s="20"/>
      <c r="K643" s="21"/>
      <c r="L643" s="21"/>
      <c r="M643" s="21"/>
      <c r="N643" s="21"/>
      <c r="O643" s="21"/>
      <c r="P643" s="21"/>
      <c r="Q643" s="22"/>
      <c r="R643" s="22"/>
      <c r="S643" s="22"/>
      <c r="T643" s="30"/>
    </row>
    <row r="644" spans="2:20">
      <c r="B644" s="29"/>
      <c r="C644" s="29"/>
      <c r="G644" s="19"/>
      <c r="H644" s="20"/>
      <c r="I644" s="20"/>
      <c r="J644" s="20"/>
      <c r="K644" s="21"/>
      <c r="L644" s="21"/>
      <c r="M644" s="21"/>
      <c r="N644" s="21"/>
      <c r="O644" s="21"/>
      <c r="P644" s="21"/>
      <c r="Q644" s="22"/>
      <c r="R644" s="22"/>
      <c r="S644" s="22"/>
      <c r="T644" s="30"/>
    </row>
    <row r="645" spans="2:20">
      <c r="B645" s="29"/>
      <c r="C645" s="29"/>
      <c r="G645" s="19"/>
      <c r="H645" s="20"/>
      <c r="I645" s="20"/>
      <c r="J645" s="20"/>
      <c r="K645" s="21"/>
      <c r="L645" s="21"/>
      <c r="M645" s="21"/>
      <c r="N645" s="21"/>
      <c r="O645" s="21"/>
      <c r="P645" s="21"/>
      <c r="Q645" s="22"/>
      <c r="R645" s="22"/>
      <c r="S645" s="22"/>
      <c r="T645" s="30"/>
    </row>
    <row r="646" spans="2:20">
      <c r="B646" s="29"/>
      <c r="C646" s="29"/>
      <c r="G646" s="19"/>
      <c r="H646" s="20"/>
      <c r="I646" s="20"/>
      <c r="J646" s="20"/>
      <c r="K646" s="21"/>
      <c r="L646" s="21"/>
      <c r="M646" s="21"/>
      <c r="N646" s="21"/>
      <c r="O646" s="21"/>
      <c r="P646" s="21"/>
      <c r="Q646" s="22"/>
      <c r="R646" s="22"/>
      <c r="S646" s="22"/>
      <c r="T646" s="30"/>
    </row>
    <row r="647" spans="2:20">
      <c r="B647" s="29"/>
      <c r="C647" s="29"/>
      <c r="G647" s="19"/>
      <c r="H647" s="20"/>
      <c r="I647" s="20"/>
      <c r="J647" s="20"/>
      <c r="K647" s="21"/>
      <c r="L647" s="21"/>
      <c r="M647" s="21"/>
      <c r="N647" s="21"/>
      <c r="O647" s="21"/>
      <c r="P647" s="21"/>
      <c r="Q647" s="22"/>
      <c r="R647" s="22"/>
      <c r="S647" s="22"/>
      <c r="T647" s="30"/>
    </row>
    <row r="648" spans="2:20">
      <c r="B648" s="29"/>
      <c r="C648" s="29"/>
      <c r="G648" s="19"/>
      <c r="H648" s="20"/>
      <c r="I648" s="20"/>
      <c r="J648" s="20"/>
      <c r="K648" s="21"/>
      <c r="L648" s="21"/>
      <c r="M648" s="21"/>
      <c r="N648" s="21"/>
      <c r="O648" s="21"/>
      <c r="P648" s="21"/>
      <c r="Q648" s="22"/>
      <c r="R648" s="22"/>
      <c r="S648" s="22"/>
      <c r="T648" s="30"/>
    </row>
    <row r="649" spans="2:20">
      <c r="B649" s="29"/>
      <c r="C649" s="29"/>
      <c r="G649" s="19"/>
      <c r="H649" s="20"/>
      <c r="I649" s="20"/>
      <c r="J649" s="20"/>
      <c r="K649" s="21"/>
      <c r="L649" s="21"/>
      <c r="M649" s="21"/>
      <c r="N649" s="21"/>
      <c r="O649" s="21"/>
      <c r="P649" s="21"/>
      <c r="Q649" s="22"/>
      <c r="R649" s="22"/>
      <c r="S649" s="22"/>
      <c r="T649" s="30"/>
    </row>
    <row r="650" spans="2:20">
      <c r="B650" s="29"/>
      <c r="C650" s="29"/>
      <c r="G650" s="19"/>
      <c r="H650" s="20"/>
      <c r="I650" s="20"/>
      <c r="J650" s="20"/>
      <c r="K650" s="21"/>
      <c r="L650" s="21"/>
      <c r="M650" s="21"/>
      <c r="N650" s="21"/>
      <c r="O650" s="21"/>
      <c r="P650" s="21"/>
      <c r="Q650" s="22"/>
      <c r="R650" s="22"/>
      <c r="S650" s="22"/>
      <c r="T650" s="30"/>
    </row>
    <row r="651" spans="2:20">
      <c r="B651" s="29"/>
      <c r="C651" s="29"/>
      <c r="G651" s="19"/>
      <c r="H651" s="20"/>
      <c r="I651" s="20"/>
      <c r="J651" s="20"/>
      <c r="K651" s="21"/>
      <c r="L651" s="21"/>
      <c r="M651" s="21"/>
      <c r="N651" s="21"/>
      <c r="O651" s="21"/>
      <c r="P651" s="21"/>
      <c r="Q651" s="22"/>
      <c r="R651" s="22"/>
      <c r="S651" s="22"/>
      <c r="T651" s="30"/>
    </row>
    <row r="652" spans="2:20">
      <c r="B652" s="29"/>
      <c r="C652" s="29"/>
      <c r="G652" s="19"/>
      <c r="H652" s="20"/>
      <c r="I652" s="20"/>
      <c r="J652" s="20"/>
      <c r="K652" s="21"/>
      <c r="L652" s="21"/>
      <c r="M652" s="21"/>
      <c r="N652" s="21"/>
      <c r="O652" s="21"/>
      <c r="P652" s="21"/>
      <c r="Q652" s="22"/>
      <c r="R652" s="22"/>
      <c r="S652" s="22"/>
      <c r="T652" s="30"/>
    </row>
    <row r="653" spans="2:20">
      <c r="B653" s="29"/>
      <c r="C653" s="29"/>
      <c r="G653" s="19"/>
      <c r="H653" s="20"/>
      <c r="I653" s="20"/>
      <c r="J653" s="20"/>
      <c r="K653" s="21"/>
      <c r="L653" s="21"/>
      <c r="M653" s="21"/>
      <c r="N653" s="21"/>
      <c r="O653" s="21"/>
      <c r="P653" s="21"/>
      <c r="Q653" s="22"/>
      <c r="R653" s="22"/>
      <c r="S653" s="22"/>
      <c r="T653" s="30"/>
    </row>
    <row r="654" spans="2:20">
      <c r="B654" s="29"/>
      <c r="C654" s="29"/>
      <c r="G654" s="19"/>
      <c r="H654" s="20"/>
      <c r="I654" s="20"/>
      <c r="J654" s="20"/>
      <c r="K654" s="21"/>
      <c r="L654" s="21"/>
      <c r="M654" s="21"/>
      <c r="N654" s="21"/>
      <c r="O654" s="21"/>
      <c r="P654" s="21"/>
      <c r="Q654" s="22"/>
      <c r="R654" s="22"/>
      <c r="S654" s="22"/>
      <c r="T654" s="30"/>
    </row>
    <row r="655" spans="2:20">
      <c r="B655" s="29"/>
      <c r="C655" s="29"/>
      <c r="G655" s="19"/>
      <c r="H655" s="20"/>
      <c r="I655" s="20"/>
      <c r="J655" s="20"/>
      <c r="K655" s="21"/>
      <c r="L655" s="21"/>
      <c r="M655" s="21"/>
      <c r="N655" s="21"/>
      <c r="O655" s="21"/>
      <c r="P655" s="21"/>
      <c r="Q655" s="22"/>
      <c r="R655" s="22"/>
      <c r="S655" s="22"/>
      <c r="T655" s="30"/>
    </row>
    <row r="656" spans="2:20">
      <c r="B656" s="29"/>
      <c r="C656" s="29"/>
      <c r="G656" s="19"/>
      <c r="H656" s="20"/>
      <c r="I656" s="20"/>
      <c r="J656" s="20"/>
      <c r="K656" s="21"/>
      <c r="L656" s="21"/>
      <c r="M656" s="21"/>
      <c r="N656" s="21"/>
      <c r="O656" s="21"/>
      <c r="P656" s="21"/>
      <c r="Q656" s="22"/>
      <c r="R656" s="22"/>
      <c r="S656" s="22"/>
      <c r="T656" s="30"/>
    </row>
    <row r="657" spans="2:20">
      <c r="B657" s="29"/>
      <c r="C657" s="29"/>
      <c r="G657" s="19"/>
      <c r="H657" s="20"/>
      <c r="I657" s="20"/>
      <c r="J657" s="20"/>
      <c r="K657" s="21"/>
      <c r="L657" s="21"/>
      <c r="M657" s="21"/>
      <c r="N657" s="21"/>
      <c r="O657" s="21"/>
      <c r="P657" s="21"/>
      <c r="Q657" s="22"/>
      <c r="R657" s="22"/>
      <c r="S657" s="22"/>
      <c r="T657" s="30"/>
    </row>
    <row r="658" spans="2:20">
      <c r="B658" s="29"/>
      <c r="C658" s="29"/>
      <c r="G658" s="19"/>
      <c r="H658" s="20"/>
      <c r="I658" s="20"/>
      <c r="J658" s="20"/>
      <c r="K658" s="21"/>
      <c r="L658" s="21"/>
      <c r="M658" s="21"/>
      <c r="N658" s="21"/>
      <c r="O658" s="21"/>
      <c r="P658" s="21"/>
      <c r="Q658" s="22"/>
      <c r="R658" s="22"/>
      <c r="S658" s="22"/>
      <c r="T658" s="30"/>
    </row>
    <row r="659" spans="2:20">
      <c r="B659" s="29"/>
      <c r="C659" s="29"/>
      <c r="G659" s="19"/>
      <c r="H659" s="20"/>
      <c r="I659" s="20"/>
      <c r="J659" s="20"/>
      <c r="K659" s="21"/>
      <c r="L659" s="21"/>
      <c r="M659" s="21"/>
      <c r="N659" s="21"/>
      <c r="O659" s="21"/>
      <c r="P659" s="21"/>
      <c r="Q659" s="22"/>
      <c r="R659" s="22"/>
      <c r="S659" s="22"/>
      <c r="T659" s="30"/>
    </row>
    <row r="660" spans="2:20">
      <c r="B660" s="29"/>
      <c r="C660" s="29"/>
      <c r="G660" s="19"/>
      <c r="H660" s="20"/>
      <c r="I660" s="20"/>
      <c r="J660" s="20"/>
      <c r="K660" s="21"/>
      <c r="L660" s="21"/>
      <c r="M660" s="21"/>
      <c r="N660" s="21"/>
      <c r="O660" s="21"/>
      <c r="P660" s="21"/>
      <c r="Q660" s="22"/>
      <c r="R660" s="22"/>
      <c r="S660" s="22"/>
      <c r="T660" s="30"/>
    </row>
    <row r="661" spans="2:20">
      <c r="B661" s="29"/>
      <c r="C661" s="29"/>
      <c r="G661" s="19"/>
      <c r="H661" s="20"/>
      <c r="I661" s="20"/>
      <c r="J661" s="20"/>
      <c r="K661" s="21"/>
      <c r="L661" s="21"/>
      <c r="M661" s="21"/>
      <c r="N661" s="21"/>
      <c r="O661" s="21"/>
      <c r="P661" s="21"/>
      <c r="Q661" s="22"/>
      <c r="R661" s="22"/>
      <c r="S661" s="22"/>
      <c r="T661" s="30"/>
    </row>
    <row r="662" spans="2:20">
      <c r="B662" s="29"/>
      <c r="C662" s="29"/>
      <c r="G662" s="19"/>
      <c r="H662" s="20"/>
      <c r="I662" s="20"/>
      <c r="J662" s="20"/>
      <c r="K662" s="21"/>
      <c r="L662" s="21"/>
      <c r="M662" s="21"/>
      <c r="N662" s="21"/>
      <c r="O662" s="21"/>
      <c r="P662" s="21"/>
      <c r="Q662" s="22"/>
      <c r="R662" s="22"/>
      <c r="S662" s="22"/>
      <c r="T662" s="30"/>
    </row>
    <row r="663" spans="2:20">
      <c r="B663" s="29"/>
      <c r="C663" s="29"/>
      <c r="G663" s="19"/>
      <c r="H663" s="20"/>
      <c r="I663" s="20"/>
      <c r="J663" s="20"/>
      <c r="K663" s="21"/>
      <c r="L663" s="21"/>
      <c r="M663" s="21"/>
      <c r="N663" s="21"/>
      <c r="O663" s="21"/>
      <c r="P663" s="21"/>
      <c r="Q663" s="22"/>
      <c r="R663" s="22"/>
      <c r="S663" s="22"/>
      <c r="T663" s="30"/>
    </row>
    <row r="664" spans="2:20">
      <c r="B664" s="29"/>
      <c r="C664" s="29"/>
      <c r="G664" s="19"/>
      <c r="H664" s="20"/>
      <c r="I664" s="20"/>
      <c r="J664" s="20"/>
      <c r="K664" s="21"/>
      <c r="L664" s="21"/>
      <c r="M664" s="21"/>
      <c r="N664" s="21"/>
      <c r="O664" s="21"/>
      <c r="P664" s="21"/>
      <c r="Q664" s="22"/>
      <c r="R664" s="22"/>
      <c r="S664" s="22"/>
      <c r="T664" s="30"/>
    </row>
    <row r="665" spans="2:20">
      <c r="B665" s="29"/>
      <c r="C665" s="29"/>
      <c r="G665" s="19"/>
      <c r="H665" s="20"/>
      <c r="I665" s="20"/>
      <c r="J665" s="20"/>
      <c r="K665" s="21"/>
      <c r="L665" s="21"/>
      <c r="M665" s="21"/>
      <c r="N665" s="21"/>
      <c r="O665" s="21"/>
      <c r="P665" s="21"/>
      <c r="Q665" s="22"/>
      <c r="R665" s="22"/>
      <c r="S665" s="22"/>
      <c r="T665" s="30"/>
    </row>
    <row r="666" spans="2:20">
      <c r="B666" s="29"/>
      <c r="C666" s="29"/>
      <c r="G666" s="19"/>
      <c r="H666" s="20"/>
      <c r="I666" s="20"/>
      <c r="J666" s="20"/>
      <c r="K666" s="21"/>
      <c r="L666" s="21"/>
      <c r="M666" s="21"/>
      <c r="N666" s="21"/>
      <c r="O666" s="21"/>
      <c r="P666" s="21"/>
      <c r="Q666" s="22"/>
      <c r="R666" s="22"/>
      <c r="S666" s="22"/>
      <c r="T666" s="30"/>
    </row>
    <row r="667" spans="2:20">
      <c r="B667" s="29"/>
      <c r="C667" s="29"/>
      <c r="G667" s="19"/>
      <c r="H667" s="20"/>
      <c r="I667" s="20"/>
      <c r="J667" s="20"/>
      <c r="K667" s="21"/>
      <c r="L667" s="21"/>
      <c r="M667" s="21"/>
      <c r="N667" s="21"/>
      <c r="O667" s="21"/>
      <c r="P667" s="21"/>
      <c r="Q667" s="22"/>
      <c r="R667" s="22"/>
      <c r="S667" s="22"/>
      <c r="T667" s="30"/>
    </row>
    <row r="668" spans="2:20">
      <c r="B668" s="29"/>
      <c r="C668" s="29"/>
      <c r="G668" s="19"/>
      <c r="H668" s="20"/>
      <c r="I668" s="20"/>
      <c r="J668" s="20"/>
      <c r="K668" s="21"/>
      <c r="L668" s="21"/>
      <c r="M668" s="21"/>
      <c r="N668" s="21"/>
      <c r="O668" s="21"/>
      <c r="P668" s="21"/>
      <c r="Q668" s="22"/>
      <c r="R668" s="22"/>
      <c r="S668" s="22"/>
      <c r="T668" s="30"/>
    </row>
    <row r="669" spans="2:20">
      <c r="B669" s="29"/>
      <c r="C669" s="29"/>
      <c r="G669" s="19"/>
      <c r="H669" s="20"/>
      <c r="I669" s="20"/>
      <c r="J669" s="20"/>
      <c r="K669" s="21"/>
      <c r="L669" s="21"/>
      <c r="M669" s="21"/>
      <c r="N669" s="21"/>
      <c r="O669" s="21"/>
      <c r="P669" s="21"/>
      <c r="Q669" s="22"/>
      <c r="R669" s="22"/>
      <c r="S669" s="22"/>
      <c r="T669" s="30"/>
    </row>
    <row r="670" spans="2:20">
      <c r="B670" s="29"/>
      <c r="C670" s="29"/>
      <c r="G670" s="19"/>
      <c r="H670" s="20"/>
      <c r="I670" s="20"/>
      <c r="J670" s="20"/>
      <c r="K670" s="21"/>
      <c r="L670" s="21"/>
      <c r="M670" s="21"/>
      <c r="N670" s="21"/>
      <c r="O670" s="21"/>
      <c r="P670" s="21"/>
      <c r="Q670" s="22"/>
      <c r="R670" s="22"/>
      <c r="S670" s="22"/>
      <c r="T670" s="30"/>
    </row>
    <row r="671" spans="2:20">
      <c r="B671" s="29"/>
      <c r="C671" s="29"/>
      <c r="G671" s="19"/>
      <c r="H671" s="20"/>
      <c r="I671" s="20"/>
      <c r="J671" s="20"/>
      <c r="K671" s="21"/>
      <c r="L671" s="21"/>
      <c r="M671" s="21"/>
      <c r="N671" s="21"/>
      <c r="O671" s="21"/>
      <c r="P671" s="21"/>
      <c r="Q671" s="22"/>
      <c r="R671" s="22"/>
      <c r="S671" s="22"/>
      <c r="T671" s="30"/>
    </row>
    <row r="672" spans="2:20">
      <c r="B672" s="29"/>
      <c r="C672" s="29"/>
      <c r="G672" s="19"/>
      <c r="H672" s="20"/>
      <c r="I672" s="20"/>
      <c r="J672" s="20"/>
      <c r="K672" s="21"/>
      <c r="L672" s="21"/>
      <c r="M672" s="21"/>
      <c r="N672" s="21"/>
      <c r="O672" s="21"/>
      <c r="P672" s="21"/>
      <c r="Q672" s="22"/>
      <c r="R672" s="22"/>
      <c r="S672" s="22"/>
      <c r="T672" s="30"/>
    </row>
    <row r="673" spans="2:20">
      <c r="B673" s="29"/>
      <c r="C673" s="29"/>
      <c r="G673" s="19"/>
      <c r="H673" s="20"/>
      <c r="I673" s="20"/>
      <c r="J673" s="20"/>
      <c r="K673" s="21"/>
      <c r="L673" s="21"/>
      <c r="M673" s="21"/>
      <c r="N673" s="21"/>
      <c r="O673" s="21"/>
      <c r="P673" s="21"/>
      <c r="Q673" s="22"/>
      <c r="R673" s="22"/>
      <c r="S673" s="22"/>
      <c r="T673" s="30"/>
    </row>
    <row r="674" spans="2:20">
      <c r="B674" s="29"/>
      <c r="C674" s="29"/>
      <c r="G674" s="19"/>
      <c r="H674" s="20"/>
      <c r="I674" s="20"/>
      <c r="J674" s="20"/>
      <c r="K674" s="21"/>
      <c r="L674" s="21"/>
      <c r="M674" s="21"/>
      <c r="N674" s="21"/>
      <c r="O674" s="21"/>
      <c r="P674" s="21"/>
      <c r="Q674" s="22"/>
      <c r="R674" s="22"/>
      <c r="S674" s="22"/>
      <c r="T674" s="30"/>
    </row>
    <row r="675" spans="2:20">
      <c r="B675" s="29"/>
      <c r="C675" s="29"/>
      <c r="G675" s="19"/>
      <c r="H675" s="20"/>
      <c r="I675" s="20"/>
      <c r="J675" s="20"/>
      <c r="K675" s="21"/>
      <c r="L675" s="21"/>
      <c r="M675" s="21"/>
      <c r="N675" s="21"/>
      <c r="O675" s="21"/>
      <c r="P675" s="21"/>
      <c r="Q675" s="22"/>
      <c r="R675" s="22"/>
      <c r="S675" s="22"/>
      <c r="T675" s="30"/>
    </row>
    <row r="676" spans="2:20">
      <c r="B676" s="29"/>
      <c r="C676" s="29"/>
      <c r="G676" s="19"/>
      <c r="H676" s="20"/>
      <c r="I676" s="20"/>
      <c r="J676" s="20"/>
      <c r="K676" s="21"/>
      <c r="L676" s="21"/>
      <c r="M676" s="21"/>
      <c r="N676" s="21"/>
      <c r="O676" s="21"/>
      <c r="P676" s="21"/>
      <c r="Q676" s="22"/>
      <c r="R676" s="22"/>
      <c r="S676" s="22"/>
      <c r="T676" s="30"/>
    </row>
    <row r="677" spans="2:20">
      <c r="B677" s="29"/>
      <c r="C677" s="29"/>
      <c r="G677" s="19"/>
      <c r="H677" s="20"/>
      <c r="I677" s="20"/>
      <c r="J677" s="20"/>
      <c r="K677" s="21"/>
      <c r="L677" s="21"/>
      <c r="M677" s="21"/>
      <c r="N677" s="21"/>
      <c r="O677" s="21"/>
      <c r="P677" s="21"/>
      <c r="Q677" s="22"/>
      <c r="R677" s="22"/>
      <c r="S677" s="22"/>
      <c r="T677" s="30"/>
    </row>
    <row r="678" spans="2:20">
      <c r="B678" s="29"/>
      <c r="C678" s="29"/>
      <c r="G678" s="19"/>
      <c r="H678" s="20"/>
      <c r="I678" s="20"/>
      <c r="J678" s="20"/>
      <c r="K678" s="21"/>
      <c r="L678" s="21"/>
      <c r="M678" s="21"/>
      <c r="N678" s="21"/>
      <c r="O678" s="21"/>
      <c r="P678" s="21"/>
      <c r="Q678" s="22"/>
      <c r="R678" s="22"/>
      <c r="S678" s="22"/>
      <c r="T678" s="30"/>
    </row>
    <row r="679" spans="2:20">
      <c r="B679" s="29"/>
      <c r="C679" s="29"/>
      <c r="G679" s="19"/>
      <c r="H679" s="20"/>
      <c r="I679" s="20"/>
      <c r="J679" s="20"/>
      <c r="K679" s="21"/>
      <c r="L679" s="21"/>
      <c r="M679" s="21"/>
      <c r="N679" s="21"/>
      <c r="O679" s="21"/>
      <c r="P679" s="21"/>
      <c r="Q679" s="22"/>
      <c r="R679" s="22"/>
      <c r="S679" s="22"/>
      <c r="T679" s="30"/>
    </row>
    <row r="680" spans="2:20">
      <c r="B680" s="29"/>
      <c r="C680" s="29"/>
      <c r="G680" s="19"/>
      <c r="H680" s="20"/>
      <c r="I680" s="20"/>
      <c r="J680" s="20"/>
      <c r="K680" s="21"/>
      <c r="L680" s="21"/>
      <c r="M680" s="21"/>
      <c r="N680" s="21"/>
      <c r="O680" s="21"/>
      <c r="P680" s="21"/>
      <c r="Q680" s="22"/>
      <c r="R680" s="22"/>
      <c r="S680" s="22"/>
      <c r="T680" s="30"/>
    </row>
    <row r="681" spans="2:20">
      <c r="B681" s="29"/>
      <c r="C681" s="29"/>
      <c r="G681" s="19"/>
      <c r="H681" s="20"/>
      <c r="I681" s="20"/>
      <c r="J681" s="20"/>
      <c r="K681" s="21"/>
      <c r="L681" s="21"/>
      <c r="M681" s="21"/>
      <c r="N681" s="21"/>
      <c r="O681" s="21"/>
      <c r="P681" s="21"/>
      <c r="Q681" s="22"/>
      <c r="R681" s="22"/>
      <c r="S681" s="22"/>
      <c r="T681" s="30"/>
    </row>
    <row r="682" spans="2:20">
      <c r="B682" s="29"/>
      <c r="C682" s="29"/>
      <c r="G682" s="19"/>
      <c r="H682" s="20"/>
      <c r="I682" s="20"/>
      <c r="J682" s="20"/>
      <c r="K682" s="21"/>
      <c r="L682" s="21"/>
      <c r="M682" s="21"/>
      <c r="N682" s="21"/>
      <c r="O682" s="21"/>
      <c r="P682" s="21"/>
      <c r="Q682" s="22"/>
      <c r="R682" s="22"/>
      <c r="S682" s="22"/>
      <c r="T682" s="30"/>
    </row>
    <row r="683" spans="2:20">
      <c r="B683" s="29"/>
      <c r="C683" s="29"/>
      <c r="G683" s="19"/>
      <c r="H683" s="20"/>
      <c r="I683" s="20"/>
      <c r="J683" s="20"/>
      <c r="K683" s="21"/>
      <c r="L683" s="21"/>
      <c r="M683" s="21"/>
      <c r="N683" s="21"/>
      <c r="O683" s="21"/>
      <c r="P683" s="21"/>
      <c r="Q683" s="22"/>
      <c r="R683" s="22"/>
      <c r="S683" s="22"/>
      <c r="T683" s="30"/>
    </row>
    <row r="684" spans="2:20">
      <c r="B684" s="29"/>
      <c r="C684" s="29"/>
      <c r="G684" s="19"/>
      <c r="H684" s="20"/>
      <c r="I684" s="20"/>
      <c r="J684" s="20"/>
      <c r="K684" s="21"/>
      <c r="L684" s="21"/>
      <c r="M684" s="21"/>
      <c r="N684" s="21"/>
      <c r="O684" s="21"/>
      <c r="P684" s="21"/>
      <c r="Q684" s="22"/>
      <c r="R684" s="22"/>
      <c r="S684" s="22"/>
      <c r="T684" s="30"/>
    </row>
    <row r="685" spans="2:20">
      <c r="B685" s="29"/>
      <c r="C685" s="29"/>
      <c r="G685" s="19"/>
      <c r="H685" s="20"/>
      <c r="I685" s="20"/>
      <c r="J685" s="20"/>
      <c r="K685" s="21"/>
      <c r="L685" s="21"/>
      <c r="M685" s="21"/>
      <c r="N685" s="21"/>
      <c r="O685" s="21"/>
      <c r="P685" s="21"/>
      <c r="Q685" s="22"/>
      <c r="R685" s="22"/>
      <c r="S685" s="22"/>
      <c r="T685" s="30"/>
    </row>
    <row r="686" spans="2:20">
      <c r="B686" s="29"/>
      <c r="C686" s="29"/>
      <c r="G686" s="19"/>
      <c r="H686" s="20"/>
      <c r="I686" s="20"/>
      <c r="J686" s="20"/>
      <c r="K686" s="21"/>
      <c r="L686" s="21"/>
      <c r="M686" s="21"/>
      <c r="N686" s="21"/>
      <c r="O686" s="21"/>
      <c r="P686" s="21"/>
      <c r="Q686" s="22"/>
      <c r="R686" s="22"/>
      <c r="S686" s="22"/>
      <c r="T686" s="30"/>
    </row>
    <row r="687" spans="2:20">
      <c r="B687" s="29"/>
      <c r="C687" s="29"/>
      <c r="G687" s="19"/>
      <c r="H687" s="20"/>
      <c r="I687" s="20"/>
      <c r="J687" s="20"/>
      <c r="K687" s="21"/>
      <c r="L687" s="21"/>
      <c r="M687" s="21"/>
      <c r="N687" s="21"/>
      <c r="O687" s="21"/>
      <c r="P687" s="21"/>
      <c r="Q687" s="22"/>
      <c r="R687" s="22"/>
      <c r="S687" s="22"/>
      <c r="T687" s="30"/>
    </row>
    <row r="688" spans="2:20">
      <c r="B688" s="29"/>
      <c r="C688" s="29"/>
      <c r="G688" s="19"/>
      <c r="H688" s="20"/>
      <c r="I688" s="20"/>
      <c r="J688" s="20"/>
      <c r="K688" s="21"/>
      <c r="L688" s="21"/>
      <c r="M688" s="21"/>
      <c r="N688" s="21"/>
      <c r="O688" s="21"/>
      <c r="P688" s="21"/>
      <c r="Q688" s="22"/>
      <c r="R688" s="22"/>
      <c r="S688" s="22"/>
      <c r="T688" s="30"/>
    </row>
    <row r="689" spans="2:20">
      <c r="B689" s="29"/>
      <c r="C689" s="29"/>
      <c r="G689" s="19"/>
      <c r="H689" s="20"/>
      <c r="I689" s="20"/>
      <c r="J689" s="20"/>
      <c r="K689" s="21"/>
      <c r="L689" s="21"/>
      <c r="M689" s="21"/>
      <c r="N689" s="21"/>
      <c r="O689" s="21"/>
      <c r="P689" s="21"/>
      <c r="Q689" s="22"/>
      <c r="R689" s="22"/>
      <c r="S689" s="22"/>
      <c r="T689" s="30"/>
    </row>
    <row r="690" spans="2:20">
      <c r="B690" s="29"/>
      <c r="C690" s="29"/>
      <c r="G690" s="19"/>
      <c r="H690" s="20"/>
      <c r="I690" s="20"/>
      <c r="J690" s="20"/>
      <c r="K690" s="21"/>
      <c r="L690" s="21"/>
      <c r="M690" s="21"/>
      <c r="N690" s="21"/>
      <c r="O690" s="21"/>
      <c r="P690" s="21"/>
      <c r="Q690" s="22"/>
      <c r="R690" s="22"/>
      <c r="S690" s="22"/>
      <c r="T690" s="30"/>
    </row>
    <row r="691" spans="2:20">
      <c r="B691" s="29"/>
      <c r="C691" s="29"/>
      <c r="G691" s="19"/>
      <c r="H691" s="20"/>
      <c r="I691" s="20"/>
      <c r="J691" s="20"/>
      <c r="K691" s="21"/>
      <c r="L691" s="21"/>
      <c r="M691" s="21"/>
      <c r="N691" s="21"/>
      <c r="O691" s="21"/>
      <c r="P691" s="21"/>
      <c r="Q691" s="22"/>
      <c r="R691" s="22"/>
      <c r="S691" s="22"/>
      <c r="T691" s="30"/>
    </row>
    <row r="692" spans="2:20">
      <c r="B692" s="29"/>
      <c r="C692" s="29"/>
      <c r="G692" s="19"/>
      <c r="H692" s="20"/>
      <c r="I692" s="20"/>
      <c r="J692" s="20"/>
      <c r="K692" s="21"/>
      <c r="L692" s="21"/>
      <c r="M692" s="21"/>
      <c r="N692" s="21"/>
      <c r="O692" s="21"/>
      <c r="P692" s="21"/>
      <c r="Q692" s="22"/>
      <c r="R692" s="22"/>
      <c r="S692" s="22"/>
      <c r="T692" s="30"/>
    </row>
    <row r="693" spans="2:20">
      <c r="B693" s="29"/>
      <c r="C693" s="29"/>
      <c r="G693" s="19"/>
      <c r="H693" s="20"/>
      <c r="I693" s="20"/>
      <c r="J693" s="20"/>
      <c r="K693" s="21"/>
      <c r="L693" s="21"/>
      <c r="M693" s="21"/>
      <c r="N693" s="21"/>
      <c r="O693" s="21"/>
      <c r="P693" s="21"/>
      <c r="Q693" s="22"/>
      <c r="R693" s="22"/>
      <c r="S693" s="22"/>
      <c r="T693" s="30"/>
    </row>
    <row r="694" spans="2:20">
      <c r="B694" s="29"/>
      <c r="C694" s="29"/>
      <c r="G694" s="19"/>
      <c r="H694" s="20"/>
      <c r="I694" s="20"/>
      <c r="J694" s="20"/>
      <c r="K694" s="21"/>
      <c r="L694" s="21"/>
      <c r="M694" s="21"/>
      <c r="N694" s="21"/>
      <c r="O694" s="21"/>
      <c r="P694" s="21"/>
      <c r="Q694" s="22"/>
      <c r="R694" s="22"/>
      <c r="S694" s="22"/>
      <c r="T694" s="30"/>
    </row>
    <row r="695" spans="2:20">
      <c r="B695" s="29"/>
      <c r="C695" s="29"/>
      <c r="G695" s="19"/>
      <c r="H695" s="20"/>
      <c r="I695" s="20"/>
      <c r="J695" s="20"/>
      <c r="K695" s="21"/>
      <c r="L695" s="21"/>
      <c r="M695" s="21"/>
      <c r="N695" s="21"/>
      <c r="O695" s="21"/>
      <c r="P695" s="21"/>
      <c r="Q695" s="22"/>
      <c r="R695" s="22"/>
      <c r="S695" s="22"/>
      <c r="T695" s="30"/>
    </row>
    <row r="696" spans="2:20">
      <c r="B696" s="29"/>
      <c r="C696" s="29"/>
      <c r="G696" s="19"/>
      <c r="H696" s="20"/>
      <c r="I696" s="20"/>
      <c r="J696" s="20"/>
      <c r="K696" s="21"/>
      <c r="L696" s="21"/>
      <c r="M696" s="21"/>
      <c r="N696" s="21"/>
      <c r="O696" s="21"/>
      <c r="P696" s="21"/>
      <c r="Q696" s="22"/>
      <c r="R696" s="22"/>
      <c r="S696" s="22"/>
      <c r="T696" s="30"/>
    </row>
    <row r="697" spans="2:20">
      <c r="B697" s="29"/>
      <c r="C697" s="29"/>
      <c r="G697" s="19"/>
      <c r="H697" s="20"/>
      <c r="I697" s="20"/>
      <c r="J697" s="20"/>
      <c r="K697" s="21"/>
      <c r="L697" s="21"/>
      <c r="M697" s="21"/>
      <c r="N697" s="21"/>
      <c r="O697" s="21"/>
      <c r="P697" s="21"/>
      <c r="Q697" s="22"/>
      <c r="R697" s="22"/>
      <c r="S697" s="22"/>
      <c r="T697" s="30"/>
    </row>
    <row r="698" spans="2:20">
      <c r="B698" s="29"/>
      <c r="C698" s="29"/>
      <c r="G698" s="19"/>
      <c r="H698" s="20"/>
      <c r="I698" s="20"/>
      <c r="J698" s="20"/>
      <c r="K698" s="21"/>
      <c r="L698" s="21"/>
      <c r="M698" s="21"/>
      <c r="N698" s="21"/>
      <c r="O698" s="21"/>
      <c r="P698" s="21"/>
      <c r="Q698" s="22"/>
      <c r="R698" s="22"/>
      <c r="S698" s="22"/>
      <c r="T698" s="30"/>
    </row>
    <row r="699" spans="2:20">
      <c r="B699" s="29"/>
      <c r="C699" s="29"/>
      <c r="G699" s="19"/>
      <c r="H699" s="20"/>
      <c r="I699" s="20"/>
      <c r="J699" s="20"/>
      <c r="K699" s="21"/>
      <c r="L699" s="21"/>
      <c r="M699" s="21"/>
      <c r="N699" s="21"/>
      <c r="O699" s="21"/>
      <c r="P699" s="21"/>
      <c r="Q699" s="22"/>
      <c r="R699" s="22"/>
      <c r="S699" s="22"/>
      <c r="T699" s="30"/>
    </row>
    <row r="700" spans="2:20">
      <c r="B700" s="29"/>
      <c r="C700" s="29"/>
      <c r="G700" s="19"/>
      <c r="H700" s="20"/>
      <c r="I700" s="20"/>
      <c r="J700" s="20"/>
      <c r="K700" s="21"/>
      <c r="L700" s="21"/>
      <c r="M700" s="21"/>
      <c r="N700" s="21"/>
      <c r="O700" s="21"/>
      <c r="P700" s="21"/>
      <c r="Q700" s="22"/>
      <c r="R700" s="22"/>
      <c r="S700" s="22"/>
      <c r="T700" s="30"/>
    </row>
    <row r="701" spans="2:20">
      <c r="B701" s="29"/>
      <c r="C701" s="29"/>
      <c r="G701" s="19"/>
      <c r="H701" s="20"/>
      <c r="I701" s="20"/>
      <c r="J701" s="20"/>
      <c r="K701" s="21"/>
      <c r="L701" s="21"/>
      <c r="M701" s="21"/>
      <c r="N701" s="21"/>
      <c r="O701" s="21"/>
      <c r="P701" s="21"/>
      <c r="Q701" s="22"/>
      <c r="R701" s="22"/>
      <c r="S701" s="22"/>
      <c r="T701" s="30"/>
    </row>
    <row r="702" spans="2:20">
      <c r="B702" s="29"/>
      <c r="C702" s="29"/>
      <c r="G702" s="19"/>
      <c r="H702" s="20"/>
      <c r="I702" s="20"/>
      <c r="J702" s="20"/>
      <c r="K702" s="21"/>
      <c r="L702" s="21"/>
      <c r="M702" s="21"/>
      <c r="N702" s="21"/>
      <c r="O702" s="21"/>
      <c r="P702" s="21"/>
      <c r="Q702" s="22"/>
      <c r="R702" s="22"/>
      <c r="S702" s="22"/>
      <c r="T702" s="30"/>
    </row>
    <row r="703" spans="2:20">
      <c r="B703" s="29"/>
      <c r="C703" s="29"/>
      <c r="G703" s="19"/>
      <c r="H703" s="20"/>
      <c r="I703" s="20"/>
      <c r="J703" s="20"/>
      <c r="K703" s="21"/>
      <c r="L703" s="21"/>
      <c r="M703" s="21"/>
      <c r="N703" s="21"/>
      <c r="O703" s="21"/>
      <c r="P703" s="21"/>
      <c r="Q703" s="22"/>
      <c r="R703" s="22"/>
      <c r="S703" s="22"/>
      <c r="T703" s="30"/>
    </row>
    <row r="704" spans="2:20">
      <c r="B704" s="29"/>
      <c r="C704" s="29"/>
      <c r="G704" s="19"/>
      <c r="H704" s="20"/>
      <c r="I704" s="20"/>
      <c r="J704" s="20"/>
      <c r="K704" s="21"/>
      <c r="L704" s="21"/>
      <c r="M704" s="21"/>
      <c r="N704" s="21"/>
      <c r="O704" s="21"/>
      <c r="P704" s="21"/>
      <c r="Q704" s="22"/>
      <c r="R704" s="22"/>
      <c r="S704" s="22"/>
      <c r="T704" s="30"/>
    </row>
    <row r="705" spans="2:20">
      <c r="B705" s="29"/>
      <c r="C705" s="29"/>
      <c r="G705" s="19"/>
      <c r="H705" s="20"/>
      <c r="I705" s="20"/>
      <c r="J705" s="20"/>
      <c r="K705" s="21"/>
      <c r="L705" s="21"/>
      <c r="M705" s="21"/>
      <c r="N705" s="21"/>
      <c r="O705" s="21"/>
      <c r="P705" s="21"/>
      <c r="Q705" s="22"/>
      <c r="R705" s="22"/>
      <c r="S705" s="22"/>
      <c r="T705" s="30"/>
    </row>
    <row r="706" spans="2:20">
      <c r="B706" s="29"/>
      <c r="C706" s="29"/>
      <c r="G706" s="19"/>
      <c r="H706" s="20"/>
      <c r="I706" s="20"/>
      <c r="J706" s="20"/>
      <c r="K706" s="21"/>
      <c r="L706" s="21"/>
      <c r="M706" s="21"/>
      <c r="N706" s="21"/>
      <c r="O706" s="21"/>
      <c r="P706" s="21"/>
      <c r="Q706" s="22"/>
      <c r="R706" s="22"/>
      <c r="S706" s="22"/>
      <c r="T706" s="30"/>
    </row>
    <row r="707" spans="2:20">
      <c r="B707" s="29"/>
      <c r="C707" s="29"/>
      <c r="G707" s="19"/>
      <c r="H707" s="20"/>
      <c r="I707" s="20"/>
      <c r="J707" s="20"/>
      <c r="K707" s="21"/>
      <c r="L707" s="21"/>
      <c r="M707" s="21"/>
      <c r="N707" s="21"/>
      <c r="O707" s="21"/>
      <c r="P707" s="21"/>
      <c r="Q707" s="22"/>
      <c r="R707" s="22"/>
      <c r="S707" s="22"/>
      <c r="T707" s="30"/>
    </row>
    <row r="708" spans="2:20">
      <c r="B708" s="29"/>
      <c r="C708" s="29"/>
      <c r="G708" s="19"/>
      <c r="H708" s="20"/>
      <c r="I708" s="20"/>
      <c r="J708" s="20"/>
      <c r="K708" s="21"/>
      <c r="L708" s="21"/>
      <c r="M708" s="21"/>
      <c r="N708" s="21"/>
      <c r="O708" s="21"/>
      <c r="P708" s="21"/>
      <c r="Q708" s="22"/>
      <c r="R708" s="22"/>
      <c r="S708" s="22"/>
      <c r="T708" s="30"/>
    </row>
    <row r="709" spans="2:20">
      <c r="B709" s="29"/>
      <c r="C709" s="29"/>
      <c r="G709" s="19"/>
      <c r="H709" s="20"/>
      <c r="I709" s="20"/>
      <c r="J709" s="20"/>
      <c r="K709" s="21"/>
      <c r="L709" s="21"/>
      <c r="M709" s="21"/>
      <c r="N709" s="21"/>
      <c r="O709" s="21"/>
      <c r="P709" s="21"/>
      <c r="Q709" s="22"/>
      <c r="R709" s="22"/>
      <c r="S709" s="22"/>
      <c r="T709" s="30"/>
    </row>
    <row r="710" spans="2:20">
      <c r="B710" s="29"/>
      <c r="C710" s="29"/>
      <c r="G710" s="19"/>
      <c r="H710" s="20"/>
      <c r="I710" s="20"/>
      <c r="J710" s="20"/>
      <c r="K710" s="21"/>
      <c r="L710" s="21"/>
      <c r="M710" s="21"/>
      <c r="N710" s="21"/>
      <c r="O710" s="21"/>
      <c r="P710" s="21"/>
      <c r="Q710" s="22"/>
      <c r="R710" s="22"/>
      <c r="S710" s="22"/>
      <c r="T710" s="30"/>
    </row>
    <row r="711" spans="2:20">
      <c r="B711" s="29"/>
      <c r="C711" s="29"/>
      <c r="G711" s="19"/>
      <c r="H711" s="20"/>
      <c r="I711" s="20"/>
      <c r="J711" s="20"/>
      <c r="K711" s="21"/>
      <c r="L711" s="21"/>
      <c r="M711" s="21"/>
      <c r="N711" s="21"/>
      <c r="O711" s="21"/>
      <c r="P711" s="21"/>
      <c r="Q711" s="22"/>
      <c r="R711" s="22"/>
      <c r="S711" s="22"/>
      <c r="T711" s="30"/>
    </row>
    <row r="712" spans="2:20">
      <c r="B712" s="29"/>
      <c r="C712" s="29"/>
      <c r="G712" s="19"/>
      <c r="H712" s="20"/>
      <c r="I712" s="20"/>
      <c r="J712" s="20"/>
      <c r="K712" s="21"/>
      <c r="L712" s="21"/>
      <c r="M712" s="21"/>
      <c r="N712" s="21"/>
      <c r="O712" s="21"/>
      <c r="P712" s="21"/>
      <c r="Q712" s="22"/>
      <c r="R712" s="22"/>
      <c r="S712" s="22"/>
      <c r="T712" s="30"/>
    </row>
    <row r="713" spans="2:20">
      <c r="B713" s="29"/>
      <c r="C713" s="29"/>
      <c r="G713" s="19"/>
      <c r="H713" s="20"/>
      <c r="I713" s="20"/>
      <c r="J713" s="20"/>
      <c r="K713" s="21"/>
      <c r="L713" s="21"/>
      <c r="M713" s="21"/>
      <c r="N713" s="21"/>
      <c r="O713" s="21"/>
      <c r="P713" s="21"/>
      <c r="Q713" s="22"/>
      <c r="R713" s="22"/>
      <c r="S713" s="22"/>
      <c r="T713" s="30"/>
    </row>
    <row r="714" spans="2:20">
      <c r="B714" s="29"/>
      <c r="C714" s="29"/>
      <c r="G714" s="19"/>
      <c r="H714" s="20"/>
      <c r="I714" s="20"/>
      <c r="J714" s="20"/>
      <c r="K714" s="21"/>
      <c r="L714" s="21"/>
      <c r="M714" s="21"/>
      <c r="N714" s="21"/>
      <c r="O714" s="21"/>
      <c r="P714" s="21"/>
      <c r="Q714" s="22"/>
      <c r="R714" s="22"/>
      <c r="S714" s="22"/>
      <c r="T714" s="30"/>
    </row>
    <row r="715" spans="2:20">
      <c r="B715" s="29"/>
      <c r="C715" s="29"/>
      <c r="G715" s="19"/>
      <c r="H715" s="20"/>
      <c r="I715" s="20"/>
      <c r="J715" s="20"/>
      <c r="K715" s="21"/>
      <c r="L715" s="21"/>
      <c r="M715" s="21"/>
      <c r="N715" s="21"/>
      <c r="O715" s="21"/>
      <c r="P715" s="21"/>
      <c r="Q715" s="22"/>
      <c r="R715" s="22"/>
      <c r="S715" s="22"/>
      <c r="T715" s="30"/>
    </row>
    <row r="716" spans="2:20">
      <c r="B716" s="29"/>
      <c r="C716" s="29"/>
      <c r="G716" s="19"/>
      <c r="H716" s="20"/>
      <c r="I716" s="20"/>
      <c r="J716" s="20"/>
      <c r="K716" s="21"/>
      <c r="L716" s="21"/>
      <c r="M716" s="21"/>
      <c r="N716" s="21"/>
      <c r="O716" s="21"/>
      <c r="P716" s="21"/>
      <c r="Q716" s="22"/>
      <c r="R716" s="22"/>
      <c r="S716" s="22"/>
      <c r="T716" s="30"/>
    </row>
    <row r="717" spans="2:20">
      <c r="B717" s="29"/>
      <c r="C717" s="29"/>
      <c r="G717" s="19"/>
      <c r="H717" s="20"/>
      <c r="I717" s="20"/>
      <c r="J717" s="20"/>
      <c r="K717" s="21"/>
      <c r="L717" s="21"/>
      <c r="M717" s="21"/>
      <c r="N717" s="21"/>
      <c r="O717" s="21"/>
      <c r="P717" s="21"/>
      <c r="Q717" s="22"/>
      <c r="R717" s="22"/>
      <c r="S717" s="22"/>
      <c r="T717" s="30"/>
    </row>
    <row r="718" spans="2:20">
      <c r="B718" s="29"/>
      <c r="C718" s="29"/>
      <c r="G718" s="19"/>
      <c r="H718" s="20"/>
      <c r="I718" s="20"/>
      <c r="J718" s="20"/>
      <c r="K718" s="21"/>
      <c r="L718" s="21"/>
      <c r="M718" s="21"/>
      <c r="N718" s="21"/>
      <c r="O718" s="21"/>
      <c r="P718" s="21"/>
      <c r="Q718" s="22"/>
      <c r="R718" s="22"/>
      <c r="S718" s="22"/>
      <c r="T718" s="30"/>
    </row>
    <row r="719" spans="2:20">
      <c r="B719" s="29"/>
      <c r="C719" s="29"/>
      <c r="G719" s="19"/>
      <c r="H719" s="20"/>
      <c r="I719" s="20"/>
      <c r="J719" s="20"/>
      <c r="K719" s="21"/>
      <c r="L719" s="21"/>
      <c r="M719" s="21"/>
      <c r="N719" s="21"/>
      <c r="O719" s="21"/>
      <c r="P719" s="21"/>
      <c r="Q719" s="22"/>
      <c r="R719" s="22"/>
      <c r="S719" s="22"/>
      <c r="T719" s="30"/>
    </row>
    <row r="720" spans="2:20">
      <c r="B720" s="29"/>
      <c r="C720" s="29"/>
      <c r="G720" s="19"/>
      <c r="H720" s="20"/>
      <c r="I720" s="20"/>
      <c r="J720" s="20"/>
      <c r="K720" s="21"/>
      <c r="L720" s="21"/>
      <c r="M720" s="21"/>
      <c r="N720" s="21"/>
      <c r="O720" s="21"/>
      <c r="P720" s="21"/>
      <c r="Q720" s="22"/>
      <c r="R720" s="22"/>
      <c r="S720" s="22"/>
      <c r="T720" s="30"/>
    </row>
    <row r="721" spans="2:20">
      <c r="B721" s="29"/>
      <c r="C721" s="29"/>
      <c r="G721" s="19"/>
      <c r="H721" s="20"/>
      <c r="I721" s="20"/>
      <c r="J721" s="20"/>
      <c r="K721" s="21"/>
      <c r="L721" s="21"/>
      <c r="M721" s="21"/>
      <c r="N721" s="21"/>
      <c r="O721" s="21"/>
      <c r="P721" s="21"/>
      <c r="Q721" s="22"/>
      <c r="R721" s="22"/>
      <c r="S721" s="22"/>
      <c r="T721" s="30"/>
    </row>
    <row r="722" spans="2:20">
      <c r="B722" s="29"/>
      <c r="C722" s="29"/>
      <c r="G722" s="19"/>
      <c r="H722" s="20"/>
      <c r="I722" s="20"/>
      <c r="J722" s="20"/>
      <c r="K722" s="21"/>
      <c r="L722" s="21"/>
      <c r="M722" s="21"/>
      <c r="N722" s="21"/>
      <c r="O722" s="21"/>
      <c r="P722" s="21"/>
      <c r="Q722" s="22"/>
      <c r="R722" s="22"/>
      <c r="S722" s="22"/>
      <c r="T722" s="30"/>
    </row>
    <row r="723" spans="2:20">
      <c r="B723" s="29"/>
      <c r="C723" s="29"/>
      <c r="G723" s="19"/>
      <c r="H723" s="20"/>
      <c r="I723" s="20"/>
      <c r="J723" s="20"/>
      <c r="K723" s="21"/>
      <c r="L723" s="21"/>
      <c r="M723" s="21"/>
      <c r="N723" s="21"/>
      <c r="O723" s="21"/>
      <c r="P723" s="21"/>
      <c r="Q723" s="22"/>
      <c r="R723" s="22"/>
      <c r="S723" s="22"/>
      <c r="T723" s="30"/>
    </row>
    <row r="724" spans="2:20">
      <c r="B724" s="29"/>
      <c r="C724" s="29"/>
      <c r="G724" s="19"/>
      <c r="H724" s="20"/>
      <c r="I724" s="20"/>
      <c r="J724" s="20"/>
      <c r="K724" s="21"/>
      <c r="L724" s="21"/>
      <c r="M724" s="21"/>
      <c r="N724" s="21"/>
      <c r="O724" s="21"/>
      <c r="P724" s="21"/>
      <c r="Q724" s="22"/>
      <c r="R724" s="22"/>
      <c r="S724" s="22"/>
      <c r="T724" s="30"/>
    </row>
    <row r="725" spans="2:20">
      <c r="B725" s="29"/>
      <c r="C725" s="29"/>
      <c r="G725" s="19"/>
      <c r="H725" s="20"/>
      <c r="I725" s="20"/>
      <c r="J725" s="20"/>
      <c r="K725" s="21"/>
      <c r="L725" s="21"/>
      <c r="M725" s="21"/>
      <c r="N725" s="21"/>
      <c r="O725" s="21"/>
      <c r="P725" s="21"/>
      <c r="Q725" s="22"/>
      <c r="R725" s="22"/>
      <c r="S725" s="22"/>
      <c r="T725" s="30"/>
    </row>
    <row r="726" spans="2:20">
      <c r="B726" s="29"/>
      <c r="C726" s="29"/>
      <c r="G726" s="19"/>
      <c r="H726" s="20"/>
      <c r="I726" s="20"/>
      <c r="J726" s="20"/>
      <c r="K726" s="21"/>
      <c r="L726" s="21"/>
      <c r="M726" s="21"/>
      <c r="N726" s="21"/>
      <c r="O726" s="21"/>
      <c r="P726" s="21"/>
      <c r="Q726" s="22"/>
      <c r="R726" s="22"/>
      <c r="S726" s="22"/>
      <c r="T726" s="30"/>
    </row>
    <row r="727" spans="2:20">
      <c r="B727" s="29"/>
      <c r="C727" s="29"/>
      <c r="G727" s="19"/>
      <c r="H727" s="20"/>
      <c r="I727" s="20"/>
      <c r="J727" s="20"/>
      <c r="K727" s="21"/>
      <c r="L727" s="21"/>
      <c r="M727" s="21"/>
      <c r="N727" s="21"/>
      <c r="O727" s="21"/>
      <c r="P727" s="21"/>
      <c r="Q727" s="22"/>
      <c r="R727" s="22"/>
      <c r="S727" s="22"/>
      <c r="T727" s="30"/>
    </row>
    <row r="728" spans="2:20">
      <c r="B728" s="29"/>
      <c r="C728" s="29"/>
      <c r="G728" s="19"/>
      <c r="H728" s="20"/>
      <c r="I728" s="20"/>
      <c r="J728" s="20"/>
      <c r="K728" s="21"/>
      <c r="L728" s="21"/>
      <c r="M728" s="21"/>
      <c r="N728" s="21"/>
      <c r="O728" s="21"/>
      <c r="P728" s="21"/>
      <c r="Q728" s="22"/>
      <c r="R728" s="22"/>
      <c r="S728" s="22"/>
      <c r="T728" s="30"/>
    </row>
    <row r="729" spans="2:20">
      <c r="B729" s="29"/>
      <c r="C729" s="29"/>
      <c r="G729" s="19"/>
      <c r="H729" s="20"/>
      <c r="I729" s="20"/>
      <c r="J729" s="20"/>
      <c r="K729" s="21"/>
      <c r="L729" s="21"/>
      <c r="M729" s="21"/>
      <c r="N729" s="21"/>
      <c r="O729" s="21"/>
      <c r="P729" s="21"/>
      <c r="Q729" s="22"/>
      <c r="R729" s="22"/>
      <c r="S729" s="22"/>
      <c r="T729" s="30"/>
    </row>
    <row r="730" spans="2:20">
      <c r="B730" s="29"/>
      <c r="C730" s="29"/>
      <c r="G730" s="19"/>
      <c r="H730" s="20"/>
      <c r="I730" s="20"/>
      <c r="J730" s="20"/>
      <c r="K730" s="21"/>
      <c r="L730" s="21"/>
      <c r="M730" s="21"/>
      <c r="N730" s="21"/>
      <c r="O730" s="21"/>
      <c r="P730" s="21"/>
      <c r="Q730" s="22"/>
      <c r="R730" s="22"/>
      <c r="S730" s="22"/>
      <c r="T730" s="30"/>
    </row>
    <row r="731" spans="2:20">
      <c r="B731" s="29"/>
      <c r="C731" s="29"/>
      <c r="G731" s="19"/>
      <c r="H731" s="20"/>
      <c r="I731" s="20"/>
      <c r="J731" s="20"/>
      <c r="K731" s="21"/>
      <c r="L731" s="21"/>
      <c r="M731" s="21"/>
      <c r="N731" s="21"/>
      <c r="O731" s="21"/>
      <c r="P731" s="21"/>
      <c r="Q731" s="22"/>
      <c r="R731" s="22"/>
      <c r="S731" s="22"/>
      <c r="T731" s="30"/>
    </row>
    <row r="732" spans="2:20">
      <c r="B732" s="29"/>
      <c r="C732" s="29"/>
      <c r="G732" s="19"/>
      <c r="H732" s="20"/>
      <c r="I732" s="20"/>
      <c r="J732" s="20"/>
      <c r="K732" s="21"/>
      <c r="L732" s="21"/>
      <c r="M732" s="21"/>
      <c r="N732" s="21"/>
      <c r="O732" s="21"/>
      <c r="P732" s="21"/>
      <c r="Q732" s="22"/>
      <c r="R732" s="22"/>
      <c r="S732" s="22"/>
      <c r="T732" s="30"/>
    </row>
    <row r="733" spans="2:20">
      <c r="B733" s="29"/>
      <c r="C733" s="29"/>
      <c r="G733" s="19"/>
      <c r="H733" s="20"/>
      <c r="I733" s="20"/>
      <c r="J733" s="20"/>
      <c r="K733" s="21"/>
      <c r="L733" s="21"/>
      <c r="M733" s="21"/>
      <c r="N733" s="21"/>
      <c r="O733" s="21"/>
      <c r="P733" s="21"/>
      <c r="Q733" s="22"/>
      <c r="R733" s="22"/>
      <c r="S733" s="22"/>
      <c r="T733" s="30"/>
    </row>
    <row r="734" spans="2:20">
      <c r="B734" s="29"/>
      <c r="C734" s="29"/>
      <c r="G734" s="19"/>
      <c r="H734" s="20"/>
      <c r="I734" s="20"/>
      <c r="J734" s="20"/>
      <c r="K734" s="21"/>
      <c r="L734" s="21"/>
      <c r="M734" s="21"/>
      <c r="N734" s="21"/>
      <c r="O734" s="21"/>
      <c r="P734" s="21"/>
      <c r="Q734" s="22"/>
      <c r="R734" s="22"/>
      <c r="S734" s="22"/>
      <c r="T734" s="30"/>
    </row>
    <row r="735" spans="2:20">
      <c r="B735" s="29"/>
      <c r="C735" s="29"/>
      <c r="G735" s="19"/>
      <c r="H735" s="20"/>
      <c r="I735" s="20"/>
      <c r="J735" s="20"/>
      <c r="K735" s="21"/>
      <c r="L735" s="21"/>
      <c r="M735" s="21"/>
      <c r="N735" s="21"/>
      <c r="O735" s="21"/>
      <c r="P735" s="21"/>
      <c r="Q735" s="22"/>
      <c r="R735" s="22"/>
      <c r="S735" s="22"/>
      <c r="T735" s="30"/>
    </row>
    <row r="736" spans="2:20">
      <c r="B736" s="29"/>
      <c r="C736" s="29"/>
      <c r="G736" s="19"/>
      <c r="H736" s="20"/>
      <c r="I736" s="20"/>
      <c r="J736" s="20"/>
      <c r="K736" s="21"/>
      <c r="L736" s="21"/>
      <c r="M736" s="21"/>
      <c r="N736" s="21"/>
      <c r="O736" s="21"/>
      <c r="P736" s="21"/>
      <c r="Q736" s="22"/>
      <c r="R736" s="22"/>
      <c r="S736" s="22"/>
      <c r="T736" s="30"/>
    </row>
    <row r="737" spans="2:20">
      <c r="B737" s="29"/>
      <c r="C737" s="29"/>
      <c r="G737" s="19"/>
      <c r="H737" s="20"/>
      <c r="I737" s="20"/>
      <c r="J737" s="20"/>
      <c r="K737" s="21"/>
      <c r="L737" s="21"/>
      <c r="M737" s="21"/>
      <c r="N737" s="21"/>
      <c r="O737" s="21"/>
      <c r="P737" s="21"/>
      <c r="Q737" s="22"/>
      <c r="R737" s="22"/>
      <c r="S737" s="22"/>
      <c r="T737" s="30"/>
    </row>
    <row r="738" spans="2:20">
      <c r="B738" s="29"/>
      <c r="C738" s="29"/>
      <c r="G738" s="19"/>
      <c r="H738" s="20"/>
      <c r="I738" s="20"/>
      <c r="J738" s="20"/>
      <c r="K738" s="21"/>
      <c r="L738" s="21"/>
      <c r="M738" s="21"/>
      <c r="N738" s="21"/>
      <c r="O738" s="21"/>
      <c r="P738" s="21"/>
      <c r="Q738" s="22"/>
      <c r="R738" s="22"/>
      <c r="S738" s="22"/>
      <c r="T738" s="30"/>
    </row>
    <row r="739" spans="2:20">
      <c r="B739" s="29"/>
      <c r="C739" s="29"/>
      <c r="G739" s="19"/>
      <c r="H739" s="20"/>
      <c r="I739" s="20"/>
      <c r="J739" s="20"/>
      <c r="K739" s="21"/>
      <c r="L739" s="21"/>
      <c r="M739" s="21"/>
      <c r="N739" s="21"/>
      <c r="O739" s="21"/>
      <c r="P739" s="21"/>
      <c r="Q739" s="22"/>
      <c r="R739" s="22"/>
      <c r="S739" s="22"/>
      <c r="T739" s="30"/>
    </row>
    <row r="740" spans="2:20">
      <c r="B740" s="29"/>
      <c r="C740" s="29"/>
      <c r="G740" s="19"/>
      <c r="H740" s="20"/>
      <c r="I740" s="20"/>
      <c r="J740" s="20"/>
      <c r="K740" s="21"/>
      <c r="L740" s="21"/>
      <c r="M740" s="21"/>
      <c r="N740" s="21"/>
      <c r="O740" s="21"/>
      <c r="P740" s="21"/>
      <c r="Q740" s="22"/>
      <c r="R740" s="22"/>
      <c r="S740" s="22"/>
      <c r="T740" s="30"/>
    </row>
    <row r="741" spans="2:20">
      <c r="B741" s="29"/>
      <c r="C741" s="29"/>
      <c r="G741" s="19"/>
      <c r="H741" s="20"/>
      <c r="I741" s="20"/>
      <c r="J741" s="20"/>
      <c r="K741" s="21"/>
      <c r="L741" s="21"/>
      <c r="M741" s="21"/>
      <c r="N741" s="21"/>
      <c r="O741" s="21"/>
      <c r="P741" s="21"/>
      <c r="Q741" s="22"/>
      <c r="R741" s="22"/>
      <c r="S741" s="22"/>
      <c r="T741" s="30"/>
    </row>
    <row r="742" spans="2:20">
      <c r="B742" s="29"/>
      <c r="C742" s="29"/>
      <c r="G742" s="19"/>
      <c r="H742" s="20"/>
      <c r="I742" s="20"/>
      <c r="J742" s="20"/>
      <c r="K742" s="21"/>
      <c r="L742" s="21"/>
      <c r="M742" s="21"/>
      <c r="N742" s="21"/>
      <c r="O742" s="21"/>
      <c r="P742" s="21"/>
      <c r="Q742" s="22"/>
      <c r="R742" s="22"/>
      <c r="S742" s="22"/>
      <c r="T742" s="30"/>
    </row>
    <row r="743" spans="2:20">
      <c r="B743" s="29"/>
      <c r="C743" s="29"/>
      <c r="G743" s="19"/>
      <c r="H743" s="20"/>
      <c r="I743" s="20"/>
      <c r="J743" s="20"/>
      <c r="K743" s="21"/>
      <c r="L743" s="21"/>
      <c r="M743" s="21"/>
      <c r="N743" s="21"/>
      <c r="O743" s="21"/>
      <c r="P743" s="21"/>
      <c r="Q743" s="22"/>
      <c r="R743" s="22"/>
      <c r="S743" s="22"/>
      <c r="T743" s="30"/>
    </row>
    <row r="744" spans="2:20">
      <c r="B744" s="29"/>
      <c r="C744" s="29"/>
      <c r="G744" s="19"/>
      <c r="H744" s="20"/>
      <c r="I744" s="20"/>
      <c r="J744" s="20"/>
      <c r="K744" s="21"/>
      <c r="L744" s="21"/>
      <c r="M744" s="21"/>
      <c r="N744" s="21"/>
      <c r="O744" s="21"/>
      <c r="P744" s="21"/>
      <c r="Q744" s="22"/>
      <c r="R744" s="22"/>
      <c r="S744" s="22"/>
      <c r="T744" s="30"/>
    </row>
    <row r="745" spans="2:20">
      <c r="B745" s="29"/>
      <c r="C745" s="29"/>
      <c r="G745" s="19"/>
      <c r="H745" s="20"/>
      <c r="I745" s="20"/>
      <c r="J745" s="20"/>
      <c r="K745" s="21"/>
      <c r="L745" s="21"/>
      <c r="M745" s="21"/>
      <c r="N745" s="21"/>
      <c r="O745" s="21"/>
      <c r="P745" s="21"/>
      <c r="Q745" s="22"/>
      <c r="R745" s="22"/>
      <c r="S745" s="22"/>
      <c r="T745" s="30"/>
    </row>
    <row r="746" spans="2:20">
      <c r="B746" s="29"/>
      <c r="C746" s="29"/>
      <c r="G746" s="19"/>
      <c r="H746" s="20"/>
      <c r="I746" s="20"/>
      <c r="J746" s="20"/>
      <c r="K746" s="21"/>
      <c r="L746" s="21"/>
      <c r="M746" s="21"/>
      <c r="N746" s="21"/>
      <c r="O746" s="21"/>
      <c r="P746" s="21"/>
      <c r="Q746" s="22"/>
      <c r="R746" s="22"/>
      <c r="S746" s="22"/>
      <c r="T746" s="30"/>
    </row>
    <row r="747" spans="2:20">
      <c r="B747" s="29"/>
      <c r="C747" s="29"/>
      <c r="G747" s="19"/>
      <c r="H747" s="20"/>
      <c r="I747" s="20"/>
      <c r="J747" s="20"/>
      <c r="K747" s="21"/>
      <c r="L747" s="21"/>
      <c r="M747" s="21"/>
      <c r="N747" s="21"/>
      <c r="O747" s="21"/>
      <c r="P747" s="21"/>
      <c r="Q747" s="22"/>
      <c r="R747" s="22"/>
      <c r="S747" s="22"/>
      <c r="T747" s="30"/>
    </row>
    <row r="748" spans="2:20">
      <c r="B748" s="29"/>
      <c r="C748" s="29"/>
      <c r="G748" s="19"/>
      <c r="H748" s="20"/>
      <c r="I748" s="20"/>
      <c r="J748" s="20"/>
      <c r="K748" s="21"/>
      <c r="L748" s="21"/>
      <c r="M748" s="21"/>
      <c r="N748" s="21"/>
      <c r="O748" s="21"/>
      <c r="P748" s="21"/>
      <c r="Q748" s="22"/>
      <c r="R748" s="22"/>
      <c r="S748" s="22"/>
      <c r="T748" s="30"/>
    </row>
    <row r="749" spans="2:20">
      <c r="B749" s="29"/>
      <c r="C749" s="29"/>
      <c r="G749" s="19"/>
      <c r="H749" s="20"/>
      <c r="I749" s="20"/>
      <c r="J749" s="20"/>
      <c r="K749" s="21"/>
      <c r="L749" s="21"/>
      <c r="M749" s="21"/>
      <c r="N749" s="21"/>
      <c r="O749" s="21"/>
      <c r="P749" s="21"/>
      <c r="Q749" s="22"/>
      <c r="R749" s="22"/>
      <c r="S749" s="22"/>
      <c r="T749" s="30"/>
    </row>
    <row r="750" spans="2:20">
      <c r="B750" s="29"/>
      <c r="C750" s="29"/>
      <c r="G750" s="19"/>
      <c r="H750" s="20"/>
      <c r="I750" s="20"/>
      <c r="J750" s="20"/>
      <c r="K750" s="21"/>
      <c r="L750" s="21"/>
      <c r="M750" s="21"/>
      <c r="N750" s="21"/>
      <c r="O750" s="21"/>
      <c r="P750" s="21"/>
      <c r="Q750" s="22"/>
      <c r="R750" s="22"/>
      <c r="S750" s="22"/>
      <c r="T750" s="30"/>
    </row>
    <row r="751" spans="2:20">
      <c r="B751" s="29"/>
      <c r="C751" s="29"/>
      <c r="G751" s="19"/>
      <c r="H751" s="20"/>
      <c r="I751" s="20"/>
      <c r="J751" s="20"/>
      <c r="K751" s="21"/>
      <c r="L751" s="21"/>
      <c r="M751" s="21"/>
      <c r="N751" s="21"/>
      <c r="O751" s="21"/>
      <c r="P751" s="21"/>
      <c r="Q751" s="22"/>
      <c r="R751" s="22"/>
      <c r="S751" s="22"/>
      <c r="T751" s="30"/>
    </row>
    <row r="752" spans="2:20">
      <c r="B752" s="29"/>
      <c r="C752" s="29"/>
      <c r="G752" s="19"/>
      <c r="H752" s="20"/>
      <c r="I752" s="20"/>
      <c r="J752" s="20"/>
      <c r="K752" s="21"/>
      <c r="L752" s="21"/>
      <c r="M752" s="21"/>
      <c r="N752" s="21"/>
      <c r="O752" s="21"/>
      <c r="P752" s="21"/>
      <c r="Q752" s="22"/>
      <c r="R752" s="22"/>
      <c r="S752" s="22"/>
      <c r="T752" s="30"/>
    </row>
    <row r="753" spans="2:20">
      <c r="B753" s="29"/>
      <c r="C753" s="29"/>
      <c r="G753" s="19"/>
      <c r="H753" s="20"/>
      <c r="I753" s="20"/>
      <c r="J753" s="20"/>
      <c r="K753" s="21"/>
      <c r="L753" s="21"/>
      <c r="M753" s="21"/>
      <c r="N753" s="21"/>
      <c r="O753" s="21"/>
      <c r="P753" s="21"/>
      <c r="Q753" s="22"/>
      <c r="R753" s="22"/>
      <c r="S753" s="22"/>
      <c r="T753" s="30"/>
    </row>
    <row r="754" spans="2:20">
      <c r="B754" s="29"/>
      <c r="C754" s="29"/>
      <c r="G754" s="19"/>
      <c r="H754" s="20"/>
      <c r="I754" s="20"/>
      <c r="J754" s="20"/>
      <c r="K754" s="21"/>
      <c r="L754" s="21"/>
      <c r="M754" s="21"/>
      <c r="N754" s="21"/>
      <c r="O754" s="21"/>
      <c r="P754" s="21"/>
      <c r="Q754" s="22"/>
      <c r="R754" s="22"/>
      <c r="S754" s="22"/>
      <c r="T754" s="30"/>
    </row>
    <row r="755" spans="2:20">
      <c r="B755" s="29"/>
      <c r="C755" s="29"/>
      <c r="G755" s="19"/>
      <c r="H755" s="20"/>
      <c r="I755" s="20"/>
      <c r="J755" s="20"/>
      <c r="K755" s="21"/>
      <c r="L755" s="21"/>
      <c r="M755" s="21"/>
      <c r="N755" s="21"/>
      <c r="O755" s="21"/>
      <c r="P755" s="21"/>
      <c r="Q755" s="22"/>
      <c r="R755" s="22"/>
      <c r="S755" s="22"/>
      <c r="T755" s="30"/>
    </row>
    <row r="756" spans="2:20">
      <c r="B756" s="29"/>
      <c r="C756" s="29"/>
      <c r="G756" s="19"/>
      <c r="H756" s="20"/>
      <c r="I756" s="20"/>
      <c r="J756" s="20"/>
      <c r="K756" s="21"/>
      <c r="L756" s="21"/>
      <c r="M756" s="21"/>
      <c r="N756" s="21"/>
      <c r="O756" s="21"/>
      <c r="P756" s="21"/>
      <c r="Q756" s="22"/>
      <c r="R756" s="22"/>
      <c r="S756" s="22"/>
      <c r="T756" s="30"/>
    </row>
    <row r="757" spans="2:20">
      <c r="B757" s="29"/>
      <c r="C757" s="29"/>
      <c r="G757" s="19"/>
      <c r="H757" s="20"/>
      <c r="I757" s="20"/>
      <c r="J757" s="20"/>
      <c r="K757" s="21"/>
      <c r="L757" s="21"/>
      <c r="M757" s="21"/>
      <c r="N757" s="21"/>
      <c r="O757" s="21"/>
      <c r="P757" s="21"/>
      <c r="Q757" s="22"/>
      <c r="R757" s="22"/>
      <c r="S757" s="22"/>
      <c r="T757" s="30"/>
    </row>
    <row r="758" spans="2:20">
      <c r="B758" s="29"/>
      <c r="C758" s="29"/>
      <c r="G758" s="19"/>
      <c r="H758" s="20"/>
      <c r="I758" s="20"/>
      <c r="J758" s="20"/>
      <c r="K758" s="21"/>
      <c r="L758" s="21"/>
      <c r="M758" s="21"/>
      <c r="N758" s="21"/>
      <c r="O758" s="21"/>
      <c r="P758" s="21"/>
      <c r="Q758" s="22"/>
      <c r="R758" s="22"/>
      <c r="S758" s="22"/>
      <c r="T758" s="30"/>
    </row>
    <row r="759" spans="2:20">
      <c r="B759" s="29"/>
      <c r="C759" s="29"/>
      <c r="G759" s="19"/>
      <c r="H759" s="20"/>
      <c r="I759" s="20"/>
      <c r="J759" s="20"/>
      <c r="K759" s="21"/>
      <c r="L759" s="21"/>
      <c r="M759" s="21"/>
      <c r="N759" s="21"/>
      <c r="O759" s="21"/>
      <c r="P759" s="21"/>
      <c r="Q759" s="22"/>
      <c r="R759" s="22"/>
      <c r="S759" s="22"/>
      <c r="T759" s="30"/>
    </row>
    <row r="760" spans="2:20">
      <c r="B760" s="29"/>
      <c r="C760" s="29"/>
      <c r="G760" s="19"/>
      <c r="H760" s="20"/>
      <c r="I760" s="20"/>
      <c r="J760" s="20"/>
      <c r="K760" s="21"/>
      <c r="L760" s="21"/>
      <c r="M760" s="21"/>
      <c r="N760" s="21"/>
      <c r="O760" s="21"/>
      <c r="P760" s="21"/>
      <c r="Q760" s="22"/>
      <c r="R760" s="22"/>
      <c r="S760" s="22"/>
      <c r="T760" s="30"/>
    </row>
    <row r="761" spans="2:20">
      <c r="B761" s="29"/>
      <c r="C761" s="29"/>
      <c r="G761" s="19"/>
      <c r="H761" s="20"/>
      <c r="I761" s="20"/>
      <c r="J761" s="20"/>
      <c r="K761" s="21"/>
      <c r="L761" s="21"/>
      <c r="M761" s="21"/>
      <c r="N761" s="21"/>
      <c r="O761" s="21"/>
      <c r="P761" s="21"/>
      <c r="Q761" s="22"/>
      <c r="R761" s="22"/>
      <c r="S761" s="22"/>
      <c r="T761" s="30"/>
    </row>
    <row r="762" spans="2:20">
      <c r="B762" s="29"/>
      <c r="C762" s="29"/>
      <c r="G762" s="19"/>
      <c r="H762" s="20"/>
      <c r="I762" s="20"/>
      <c r="J762" s="20"/>
      <c r="K762" s="21"/>
      <c r="L762" s="21"/>
      <c r="M762" s="21"/>
      <c r="N762" s="21"/>
      <c r="O762" s="21"/>
      <c r="P762" s="21"/>
      <c r="Q762" s="22"/>
      <c r="R762" s="22"/>
      <c r="S762" s="22"/>
      <c r="T762" s="30"/>
    </row>
    <row r="763" spans="2:20">
      <c r="B763" s="29"/>
      <c r="C763" s="29"/>
      <c r="G763" s="19"/>
      <c r="H763" s="20"/>
      <c r="I763" s="20"/>
      <c r="J763" s="20"/>
      <c r="K763" s="21"/>
      <c r="L763" s="21"/>
      <c r="M763" s="21"/>
      <c r="N763" s="21"/>
      <c r="O763" s="21"/>
      <c r="P763" s="21"/>
      <c r="Q763" s="22"/>
      <c r="R763" s="22"/>
      <c r="S763" s="22"/>
      <c r="T763" s="30"/>
    </row>
    <row r="764" spans="2:20">
      <c r="B764" s="29"/>
      <c r="C764" s="29"/>
      <c r="G764" s="19"/>
      <c r="H764" s="20"/>
      <c r="I764" s="20"/>
      <c r="J764" s="20"/>
      <c r="K764" s="21"/>
      <c r="L764" s="21"/>
      <c r="M764" s="21"/>
      <c r="N764" s="21"/>
      <c r="O764" s="21"/>
      <c r="P764" s="21"/>
      <c r="Q764" s="22"/>
      <c r="R764" s="22"/>
      <c r="S764" s="22"/>
      <c r="T764" s="30"/>
    </row>
    <row r="765" spans="2:20">
      <c r="B765" s="29"/>
      <c r="C765" s="29"/>
      <c r="G765" s="19"/>
      <c r="H765" s="20"/>
      <c r="I765" s="20"/>
      <c r="J765" s="20"/>
      <c r="K765" s="21"/>
      <c r="L765" s="21"/>
      <c r="M765" s="21"/>
      <c r="N765" s="21"/>
      <c r="O765" s="21"/>
      <c r="P765" s="21"/>
      <c r="Q765" s="22"/>
      <c r="R765" s="22"/>
      <c r="S765" s="22"/>
      <c r="T765" s="30"/>
    </row>
    <row r="766" spans="2:20">
      <c r="B766" s="29"/>
      <c r="C766" s="29"/>
      <c r="G766" s="19"/>
      <c r="H766" s="20"/>
      <c r="I766" s="20"/>
      <c r="J766" s="20"/>
      <c r="K766" s="21"/>
      <c r="L766" s="21"/>
      <c r="M766" s="21"/>
      <c r="N766" s="21"/>
      <c r="O766" s="21"/>
      <c r="P766" s="21"/>
      <c r="Q766" s="22"/>
      <c r="R766" s="22"/>
      <c r="S766" s="22"/>
      <c r="T766" s="30"/>
    </row>
    <row r="767" spans="2:20">
      <c r="B767" s="29"/>
      <c r="C767" s="29"/>
      <c r="G767" s="19"/>
      <c r="H767" s="20"/>
      <c r="I767" s="20"/>
      <c r="J767" s="20"/>
      <c r="K767" s="21"/>
      <c r="L767" s="21"/>
      <c r="M767" s="21"/>
      <c r="N767" s="21"/>
      <c r="O767" s="21"/>
      <c r="P767" s="21"/>
      <c r="Q767" s="22"/>
      <c r="R767" s="22"/>
      <c r="S767" s="22"/>
      <c r="T767" s="30"/>
    </row>
    <row r="768" spans="2:20">
      <c r="B768" s="29"/>
      <c r="C768" s="29"/>
      <c r="G768" s="19"/>
      <c r="H768" s="20"/>
      <c r="I768" s="20"/>
      <c r="J768" s="20"/>
      <c r="K768" s="21"/>
      <c r="L768" s="21"/>
      <c r="M768" s="21"/>
      <c r="N768" s="21"/>
      <c r="O768" s="21"/>
      <c r="P768" s="21"/>
      <c r="Q768" s="22"/>
      <c r="R768" s="22"/>
      <c r="S768" s="22"/>
      <c r="T768" s="30"/>
    </row>
    <row r="769" spans="2:20">
      <c r="B769" s="29"/>
      <c r="C769" s="29"/>
      <c r="G769" s="19"/>
      <c r="H769" s="20"/>
      <c r="I769" s="20"/>
      <c r="J769" s="20"/>
      <c r="K769" s="21"/>
      <c r="L769" s="21"/>
      <c r="M769" s="21"/>
      <c r="N769" s="21"/>
      <c r="O769" s="21"/>
      <c r="P769" s="21"/>
      <c r="Q769" s="22"/>
      <c r="R769" s="22"/>
      <c r="S769" s="22"/>
      <c r="T769" s="30"/>
    </row>
    <row r="770" spans="2:20">
      <c r="B770" s="29"/>
      <c r="C770" s="29"/>
      <c r="G770" s="19"/>
      <c r="H770" s="20"/>
      <c r="I770" s="20"/>
      <c r="J770" s="20"/>
      <c r="K770" s="21"/>
      <c r="L770" s="21"/>
      <c r="M770" s="21"/>
      <c r="N770" s="21"/>
      <c r="O770" s="21"/>
      <c r="P770" s="21"/>
      <c r="Q770" s="22"/>
      <c r="R770" s="22"/>
      <c r="S770" s="22"/>
      <c r="T770" s="30"/>
    </row>
    <row r="771" spans="2:20">
      <c r="B771" s="29"/>
      <c r="C771" s="29"/>
      <c r="G771" s="19"/>
      <c r="H771" s="20"/>
      <c r="I771" s="20"/>
      <c r="J771" s="20"/>
      <c r="K771" s="21"/>
      <c r="L771" s="21"/>
      <c r="M771" s="21"/>
      <c r="N771" s="21"/>
      <c r="O771" s="21"/>
      <c r="P771" s="21"/>
      <c r="Q771" s="22"/>
      <c r="R771" s="22"/>
      <c r="S771" s="22"/>
      <c r="T771" s="30"/>
    </row>
    <row r="772" spans="2:20">
      <c r="B772" s="29"/>
      <c r="C772" s="29"/>
      <c r="G772" s="19"/>
      <c r="H772" s="20"/>
      <c r="I772" s="20"/>
      <c r="J772" s="20"/>
      <c r="K772" s="21"/>
      <c r="L772" s="21"/>
      <c r="M772" s="21"/>
      <c r="N772" s="21"/>
      <c r="O772" s="21"/>
      <c r="P772" s="21"/>
      <c r="Q772" s="22"/>
      <c r="R772" s="22"/>
      <c r="S772" s="22"/>
      <c r="T772" s="30"/>
    </row>
    <row r="773" spans="2:20">
      <c r="B773" s="29"/>
      <c r="C773" s="29"/>
      <c r="G773" s="19"/>
      <c r="H773" s="20"/>
      <c r="I773" s="20"/>
      <c r="J773" s="20"/>
      <c r="K773" s="21"/>
      <c r="L773" s="21"/>
      <c r="M773" s="21"/>
      <c r="N773" s="21"/>
      <c r="O773" s="21"/>
      <c r="P773" s="21"/>
      <c r="Q773" s="22"/>
      <c r="R773" s="22"/>
      <c r="S773" s="22"/>
      <c r="T773" s="30"/>
    </row>
    <row r="774" spans="2:20">
      <c r="B774" s="29"/>
      <c r="C774" s="29"/>
      <c r="G774" s="19"/>
      <c r="H774" s="20"/>
      <c r="I774" s="20"/>
      <c r="J774" s="20"/>
      <c r="K774" s="21"/>
      <c r="L774" s="21"/>
      <c r="M774" s="21"/>
      <c r="N774" s="21"/>
      <c r="O774" s="21"/>
      <c r="P774" s="21"/>
      <c r="Q774" s="22"/>
      <c r="R774" s="22"/>
      <c r="S774" s="22"/>
      <c r="T774" s="30"/>
    </row>
    <row r="775" spans="2:20">
      <c r="B775" s="29"/>
      <c r="C775" s="29"/>
      <c r="G775" s="19"/>
      <c r="H775" s="20"/>
      <c r="I775" s="20"/>
      <c r="J775" s="20"/>
      <c r="K775" s="21"/>
      <c r="L775" s="21"/>
      <c r="M775" s="21"/>
      <c r="N775" s="21"/>
      <c r="O775" s="21"/>
      <c r="P775" s="21"/>
      <c r="Q775" s="22"/>
      <c r="R775" s="22"/>
      <c r="S775" s="22"/>
      <c r="T775" s="30"/>
    </row>
    <row r="776" spans="2:20">
      <c r="B776" s="29"/>
      <c r="C776" s="29"/>
      <c r="G776" s="19"/>
      <c r="H776" s="20"/>
      <c r="I776" s="20"/>
      <c r="J776" s="20"/>
      <c r="K776" s="21"/>
      <c r="L776" s="21"/>
      <c r="M776" s="21"/>
      <c r="N776" s="21"/>
      <c r="O776" s="21"/>
      <c r="P776" s="21"/>
      <c r="Q776" s="22"/>
      <c r="R776" s="22"/>
      <c r="S776" s="22"/>
      <c r="T776" s="30"/>
    </row>
    <row r="777" spans="2:20">
      <c r="B777" s="29"/>
      <c r="C777" s="29"/>
      <c r="G777" s="19"/>
      <c r="H777" s="20"/>
      <c r="I777" s="20"/>
      <c r="J777" s="20"/>
      <c r="K777" s="21"/>
      <c r="L777" s="21"/>
      <c r="M777" s="21"/>
      <c r="N777" s="21"/>
      <c r="O777" s="21"/>
      <c r="P777" s="21"/>
      <c r="Q777" s="22"/>
      <c r="R777" s="22"/>
      <c r="S777" s="22"/>
      <c r="T777" s="30"/>
    </row>
    <row r="778" spans="2:20">
      <c r="B778" s="29"/>
      <c r="C778" s="29"/>
      <c r="G778" s="19"/>
      <c r="H778" s="20"/>
      <c r="I778" s="20"/>
      <c r="J778" s="20"/>
      <c r="K778" s="21"/>
      <c r="L778" s="21"/>
      <c r="M778" s="21"/>
      <c r="N778" s="21"/>
      <c r="O778" s="21"/>
      <c r="P778" s="21"/>
      <c r="Q778" s="22"/>
      <c r="R778" s="22"/>
      <c r="S778" s="22"/>
      <c r="T778" s="30"/>
    </row>
    <row r="779" spans="2:20">
      <c r="B779" s="29"/>
      <c r="C779" s="29"/>
      <c r="G779" s="19"/>
      <c r="H779" s="20"/>
      <c r="I779" s="20"/>
      <c r="J779" s="20"/>
      <c r="K779" s="21"/>
      <c r="L779" s="21"/>
      <c r="M779" s="21"/>
      <c r="N779" s="21"/>
      <c r="O779" s="21"/>
      <c r="P779" s="21"/>
      <c r="Q779" s="22"/>
      <c r="R779" s="22"/>
      <c r="S779" s="22"/>
      <c r="T779" s="30"/>
    </row>
    <row r="780" spans="2:20">
      <c r="B780" s="29"/>
      <c r="C780" s="29"/>
      <c r="G780" s="19"/>
      <c r="H780" s="20"/>
      <c r="I780" s="20"/>
      <c r="J780" s="20"/>
      <c r="K780" s="21"/>
      <c r="L780" s="21"/>
      <c r="M780" s="21"/>
      <c r="N780" s="21"/>
      <c r="O780" s="21"/>
      <c r="P780" s="21"/>
      <c r="Q780" s="22"/>
      <c r="R780" s="22"/>
      <c r="S780" s="22"/>
      <c r="T780" s="30"/>
    </row>
    <row r="781" spans="2:20">
      <c r="B781" s="29"/>
      <c r="C781" s="29"/>
      <c r="G781" s="19"/>
      <c r="H781" s="20"/>
      <c r="I781" s="20"/>
      <c r="J781" s="20"/>
      <c r="K781" s="21"/>
      <c r="L781" s="21"/>
      <c r="M781" s="21"/>
      <c r="N781" s="21"/>
      <c r="O781" s="21"/>
      <c r="P781" s="21"/>
      <c r="Q781" s="22"/>
      <c r="R781" s="22"/>
      <c r="S781" s="22"/>
      <c r="T781" s="30"/>
    </row>
    <row r="782" spans="2:20">
      <c r="B782" s="29"/>
      <c r="C782" s="29"/>
      <c r="G782" s="19"/>
      <c r="H782" s="20"/>
      <c r="I782" s="20"/>
      <c r="J782" s="20"/>
      <c r="K782" s="21"/>
      <c r="L782" s="21"/>
      <c r="M782" s="21"/>
      <c r="N782" s="21"/>
      <c r="O782" s="21"/>
      <c r="P782" s="21"/>
      <c r="Q782" s="22"/>
      <c r="R782" s="22"/>
      <c r="S782" s="22"/>
      <c r="T782" s="30"/>
    </row>
    <row r="783" spans="2:20">
      <c r="B783" s="29"/>
      <c r="C783" s="29"/>
      <c r="G783" s="19"/>
      <c r="H783" s="20"/>
      <c r="I783" s="20"/>
      <c r="J783" s="20"/>
      <c r="K783" s="21"/>
      <c r="L783" s="21"/>
      <c r="M783" s="21"/>
      <c r="N783" s="21"/>
      <c r="O783" s="21"/>
      <c r="P783" s="21"/>
      <c r="Q783" s="22"/>
      <c r="R783" s="22"/>
      <c r="S783" s="22"/>
      <c r="T783" s="30"/>
    </row>
    <row r="784" spans="2:20">
      <c r="B784" s="29"/>
      <c r="C784" s="29"/>
      <c r="G784" s="19"/>
      <c r="H784" s="20"/>
      <c r="I784" s="20"/>
      <c r="J784" s="20"/>
      <c r="K784" s="21"/>
      <c r="L784" s="21"/>
      <c r="M784" s="21"/>
      <c r="N784" s="21"/>
      <c r="O784" s="21"/>
      <c r="P784" s="21"/>
      <c r="Q784" s="22"/>
      <c r="R784" s="22"/>
      <c r="S784" s="22"/>
      <c r="T784" s="30"/>
    </row>
    <row r="785" spans="2:20">
      <c r="B785" s="29"/>
      <c r="C785" s="29"/>
      <c r="G785" s="19"/>
      <c r="H785" s="20"/>
      <c r="I785" s="20"/>
      <c r="J785" s="20"/>
      <c r="K785" s="21"/>
      <c r="L785" s="21"/>
      <c r="M785" s="21"/>
      <c r="N785" s="21"/>
      <c r="O785" s="21"/>
      <c r="P785" s="21"/>
      <c r="Q785" s="22"/>
      <c r="R785" s="22"/>
      <c r="S785" s="22"/>
      <c r="T785" s="30"/>
    </row>
    <row r="786" spans="2:20">
      <c r="B786" s="29"/>
      <c r="C786" s="29"/>
      <c r="G786" s="19"/>
      <c r="H786" s="20"/>
      <c r="I786" s="20"/>
      <c r="J786" s="20"/>
      <c r="K786" s="21"/>
      <c r="L786" s="21"/>
      <c r="M786" s="21"/>
      <c r="N786" s="21"/>
      <c r="O786" s="21"/>
      <c r="P786" s="21"/>
      <c r="Q786" s="22"/>
      <c r="R786" s="22"/>
      <c r="S786" s="22"/>
      <c r="T786" s="30"/>
    </row>
    <row r="787" spans="2:20">
      <c r="B787" s="29"/>
      <c r="C787" s="29"/>
      <c r="G787" s="19"/>
      <c r="H787" s="20"/>
      <c r="I787" s="20"/>
      <c r="J787" s="20"/>
      <c r="K787" s="21"/>
      <c r="L787" s="21"/>
      <c r="M787" s="21"/>
      <c r="N787" s="21"/>
      <c r="O787" s="21"/>
      <c r="P787" s="21"/>
      <c r="Q787" s="22"/>
      <c r="R787" s="22"/>
      <c r="S787" s="22"/>
      <c r="T787" s="30"/>
    </row>
    <row r="788" spans="2:20">
      <c r="B788" s="29"/>
      <c r="C788" s="29"/>
      <c r="G788" s="19"/>
      <c r="H788" s="20"/>
      <c r="I788" s="20"/>
      <c r="J788" s="20"/>
      <c r="K788" s="21"/>
      <c r="L788" s="21"/>
      <c r="M788" s="21"/>
      <c r="N788" s="21"/>
      <c r="O788" s="21"/>
      <c r="P788" s="21"/>
      <c r="Q788" s="22"/>
      <c r="R788" s="22"/>
      <c r="S788" s="22"/>
      <c r="T788" s="30"/>
    </row>
    <row r="789" spans="2:20">
      <c r="B789" s="29"/>
      <c r="C789" s="29"/>
      <c r="G789" s="19"/>
      <c r="H789" s="20"/>
      <c r="I789" s="20"/>
      <c r="J789" s="20"/>
      <c r="K789" s="21"/>
      <c r="L789" s="21"/>
      <c r="M789" s="21"/>
      <c r="N789" s="21"/>
      <c r="O789" s="21"/>
      <c r="P789" s="21"/>
      <c r="Q789" s="22"/>
      <c r="R789" s="22"/>
      <c r="S789" s="22"/>
      <c r="T789" s="30"/>
    </row>
    <row r="790" spans="2:20">
      <c r="B790" s="29"/>
      <c r="C790" s="29"/>
      <c r="G790" s="19"/>
      <c r="H790" s="20"/>
      <c r="I790" s="20"/>
      <c r="J790" s="20"/>
      <c r="K790" s="21"/>
      <c r="L790" s="21"/>
      <c r="M790" s="21"/>
      <c r="N790" s="21"/>
      <c r="O790" s="21"/>
      <c r="P790" s="21"/>
      <c r="Q790" s="22"/>
      <c r="R790" s="22"/>
      <c r="S790" s="22"/>
      <c r="T790" s="30"/>
    </row>
    <row r="791" spans="2:20">
      <c r="B791" s="29"/>
      <c r="C791" s="29"/>
      <c r="G791" s="19"/>
      <c r="H791" s="20"/>
      <c r="I791" s="20"/>
      <c r="J791" s="20"/>
      <c r="K791" s="21"/>
      <c r="L791" s="21"/>
      <c r="M791" s="21"/>
      <c r="N791" s="21"/>
      <c r="O791" s="21"/>
      <c r="P791" s="21"/>
      <c r="Q791" s="22"/>
      <c r="R791" s="22"/>
      <c r="S791" s="22"/>
      <c r="T791" s="30"/>
    </row>
    <row r="792" spans="2:20">
      <c r="B792" s="29"/>
      <c r="C792" s="29"/>
      <c r="G792" s="19"/>
      <c r="H792" s="20"/>
      <c r="I792" s="20"/>
      <c r="J792" s="20"/>
      <c r="K792" s="21"/>
      <c r="L792" s="21"/>
      <c r="M792" s="21"/>
      <c r="N792" s="21"/>
      <c r="O792" s="21"/>
      <c r="P792" s="21"/>
      <c r="Q792" s="22"/>
      <c r="R792" s="22"/>
      <c r="S792" s="22"/>
      <c r="T792" s="30"/>
    </row>
    <row r="793" spans="2:20">
      <c r="B793" s="29"/>
      <c r="C793" s="29"/>
      <c r="G793" s="19"/>
      <c r="H793" s="20"/>
      <c r="I793" s="20"/>
      <c r="J793" s="20"/>
      <c r="K793" s="21"/>
      <c r="L793" s="21"/>
      <c r="M793" s="21"/>
      <c r="N793" s="21"/>
      <c r="O793" s="21"/>
      <c r="P793" s="21"/>
      <c r="Q793" s="22"/>
      <c r="R793" s="22"/>
      <c r="S793" s="22"/>
      <c r="T793" s="30"/>
    </row>
    <row r="794" spans="2:20">
      <c r="B794" s="29"/>
      <c r="C794" s="29"/>
      <c r="G794" s="19"/>
      <c r="H794" s="20"/>
      <c r="I794" s="20"/>
      <c r="J794" s="20"/>
      <c r="K794" s="21"/>
      <c r="L794" s="21"/>
      <c r="M794" s="21"/>
      <c r="N794" s="21"/>
      <c r="O794" s="21"/>
      <c r="P794" s="21"/>
      <c r="Q794" s="22"/>
      <c r="R794" s="22"/>
      <c r="S794" s="22"/>
      <c r="T794" s="30"/>
    </row>
    <row r="795" spans="2:20">
      <c r="B795" s="29"/>
      <c r="C795" s="29"/>
      <c r="G795" s="19"/>
      <c r="H795" s="20"/>
      <c r="I795" s="20"/>
      <c r="J795" s="20"/>
      <c r="K795" s="21"/>
      <c r="L795" s="21"/>
      <c r="M795" s="21"/>
      <c r="N795" s="21"/>
      <c r="O795" s="21"/>
      <c r="P795" s="21"/>
      <c r="Q795" s="22"/>
      <c r="R795" s="22"/>
      <c r="S795" s="22"/>
      <c r="T795" s="30"/>
    </row>
    <row r="796" spans="2:20">
      <c r="B796" s="29"/>
      <c r="C796" s="29"/>
      <c r="G796" s="19"/>
      <c r="H796" s="20"/>
      <c r="I796" s="20"/>
      <c r="J796" s="20"/>
      <c r="K796" s="21"/>
      <c r="L796" s="21"/>
      <c r="M796" s="21"/>
      <c r="N796" s="21"/>
      <c r="O796" s="21"/>
      <c r="P796" s="21"/>
      <c r="Q796" s="22"/>
      <c r="R796" s="22"/>
      <c r="S796" s="22"/>
      <c r="T796" s="30"/>
    </row>
    <row r="797" spans="2:20">
      <c r="B797" s="29"/>
      <c r="C797" s="29"/>
      <c r="G797" s="19"/>
      <c r="H797" s="20"/>
      <c r="I797" s="20"/>
      <c r="J797" s="20"/>
      <c r="K797" s="21"/>
      <c r="L797" s="21"/>
      <c r="M797" s="21"/>
      <c r="N797" s="21"/>
      <c r="O797" s="21"/>
      <c r="P797" s="21"/>
      <c r="Q797" s="22"/>
      <c r="R797" s="22"/>
      <c r="S797" s="22"/>
      <c r="T797" s="30"/>
    </row>
    <row r="798" spans="2:20">
      <c r="B798" s="29"/>
      <c r="C798" s="29"/>
      <c r="G798" s="19"/>
      <c r="H798" s="20"/>
      <c r="I798" s="20"/>
      <c r="J798" s="20"/>
      <c r="K798" s="21"/>
      <c r="L798" s="21"/>
      <c r="M798" s="21"/>
      <c r="N798" s="21"/>
      <c r="O798" s="21"/>
      <c r="P798" s="21"/>
      <c r="Q798" s="22"/>
      <c r="R798" s="22"/>
      <c r="S798" s="22"/>
      <c r="T798" s="30"/>
    </row>
    <row r="799" spans="2:20">
      <c r="B799" s="29"/>
      <c r="C799" s="29"/>
      <c r="G799" s="19"/>
      <c r="H799" s="20"/>
      <c r="I799" s="20"/>
      <c r="J799" s="20"/>
      <c r="K799" s="21"/>
      <c r="L799" s="21"/>
      <c r="M799" s="21"/>
      <c r="N799" s="21"/>
      <c r="O799" s="21"/>
      <c r="P799" s="21"/>
      <c r="Q799" s="22"/>
      <c r="R799" s="22"/>
      <c r="S799" s="22"/>
      <c r="T799" s="30"/>
    </row>
    <row r="800" spans="2:20">
      <c r="B800" s="29"/>
      <c r="C800" s="29"/>
      <c r="G800" s="19"/>
      <c r="H800" s="20"/>
      <c r="I800" s="20"/>
      <c r="J800" s="20"/>
      <c r="K800" s="21"/>
      <c r="L800" s="21"/>
      <c r="M800" s="21"/>
      <c r="N800" s="21"/>
      <c r="O800" s="21"/>
      <c r="P800" s="21"/>
      <c r="Q800" s="22"/>
      <c r="R800" s="22"/>
      <c r="S800" s="22"/>
      <c r="T800" s="30"/>
    </row>
    <row r="801" spans="2:20">
      <c r="B801" s="29"/>
      <c r="C801" s="29"/>
      <c r="G801" s="19"/>
      <c r="H801" s="20"/>
      <c r="I801" s="20"/>
      <c r="J801" s="20"/>
      <c r="K801" s="21"/>
      <c r="L801" s="21"/>
      <c r="M801" s="21"/>
      <c r="N801" s="21"/>
      <c r="O801" s="21"/>
      <c r="P801" s="21"/>
      <c r="Q801" s="22"/>
      <c r="R801" s="22"/>
      <c r="S801" s="22"/>
      <c r="T801" s="30"/>
    </row>
    <row r="802" spans="2:20">
      <c r="B802" s="29"/>
      <c r="C802" s="29"/>
      <c r="G802" s="19"/>
      <c r="H802" s="20"/>
      <c r="I802" s="20"/>
      <c r="J802" s="20"/>
      <c r="K802" s="21"/>
      <c r="L802" s="21"/>
      <c r="M802" s="21"/>
      <c r="N802" s="21"/>
      <c r="O802" s="21"/>
      <c r="P802" s="21"/>
      <c r="Q802" s="22"/>
      <c r="R802" s="22"/>
      <c r="S802" s="22"/>
      <c r="T802" s="30"/>
    </row>
    <row r="803" spans="2:20">
      <c r="B803" s="29"/>
      <c r="C803" s="29"/>
      <c r="G803" s="19"/>
      <c r="H803" s="20"/>
      <c r="I803" s="20"/>
      <c r="J803" s="20"/>
      <c r="K803" s="21"/>
      <c r="L803" s="21"/>
      <c r="M803" s="21"/>
      <c r="N803" s="21"/>
      <c r="O803" s="21"/>
      <c r="P803" s="21"/>
      <c r="Q803" s="22"/>
      <c r="R803" s="22"/>
      <c r="S803" s="22"/>
      <c r="T803" s="30"/>
    </row>
    <row r="804" spans="2:20">
      <c r="B804" s="29"/>
      <c r="C804" s="29"/>
      <c r="G804" s="19"/>
      <c r="H804" s="20"/>
      <c r="I804" s="20"/>
      <c r="J804" s="20"/>
      <c r="K804" s="21"/>
      <c r="L804" s="21"/>
      <c r="M804" s="21"/>
      <c r="N804" s="21"/>
      <c r="O804" s="21"/>
      <c r="P804" s="21"/>
      <c r="Q804" s="22"/>
      <c r="R804" s="22"/>
      <c r="S804" s="22"/>
      <c r="T804" s="30"/>
    </row>
    <row r="805" spans="2:20">
      <c r="B805" s="29"/>
      <c r="C805" s="29"/>
      <c r="G805" s="19"/>
      <c r="H805" s="20"/>
      <c r="I805" s="20"/>
      <c r="J805" s="20"/>
      <c r="K805" s="21"/>
      <c r="L805" s="21"/>
      <c r="M805" s="21"/>
      <c r="N805" s="21"/>
      <c r="O805" s="21"/>
      <c r="P805" s="21"/>
      <c r="Q805" s="22"/>
      <c r="R805" s="22"/>
      <c r="S805" s="22"/>
      <c r="T805" s="30"/>
    </row>
    <row r="806" spans="2:20">
      <c r="B806" s="29"/>
      <c r="C806" s="29"/>
      <c r="G806" s="19"/>
      <c r="H806" s="20"/>
      <c r="I806" s="20"/>
      <c r="J806" s="20"/>
      <c r="K806" s="21"/>
      <c r="L806" s="21"/>
      <c r="M806" s="21"/>
      <c r="N806" s="21"/>
      <c r="O806" s="21"/>
      <c r="P806" s="21"/>
      <c r="Q806" s="22"/>
      <c r="R806" s="22"/>
      <c r="S806" s="22"/>
      <c r="T806" s="30"/>
    </row>
    <row r="807" spans="2:20">
      <c r="B807" s="29"/>
      <c r="C807" s="29"/>
      <c r="G807" s="19"/>
      <c r="H807" s="20"/>
      <c r="I807" s="20"/>
      <c r="J807" s="20"/>
      <c r="K807" s="21"/>
      <c r="L807" s="21"/>
      <c r="M807" s="21"/>
      <c r="N807" s="21"/>
      <c r="O807" s="21"/>
      <c r="P807" s="21"/>
      <c r="Q807" s="22"/>
      <c r="R807" s="22"/>
      <c r="S807" s="22"/>
      <c r="T807" s="30"/>
    </row>
    <row r="808" spans="2:20">
      <c r="B808" s="29"/>
      <c r="C808" s="29"/>
      <c r="G808" s="19"/>
      <c r="H808" s="20"/>
      <c r="I808" s="20"/>
      <c r="J808" s="20"/>
      <c r="K808" s="21"/>
      <c r="L808" s="21"/>
      <c r="M808" s="21"/>
      <c r="N808" s="21"/>
      <c r="O808" s="21"/>
      <c r="P808" s="21"/>
      <c r="Q808" s="22"/>
      <c r="R808" s="22"/>
      <c r="S808" s="22"/>
      <c r="T808" s="30"/>
    </row>
    <row r="809" spans="2:20">
      <c r="B809" s="29"/>
      <c r="C809" s="29"/>
      <c r="G809" s="19"/>
      <c r="H809" s="20"/>
      <c r="I809" s="20"/>
      <c r="J809" s="20"/>
      <c r="K809" s="21"/>
      <c r="L809" s="21"/>
      <c r="M809" s="21"/>
      <c r="N809" s="21"/>
      <c r="O809" s="21"/>
      <c r="P809" s="21"/>
      <c r="Q809" s="22"/>
      <c r="R809" s="22"/>
      <c r="S809" s="22"/>
      <c r="T809" s="30"/>
    </row>
    <row r="810" spans="2:20">
      <c r="B810" s="29"/>
      <c r="C810" s="29"/>
      <c r="G810" s="19"/>
      <c r="H810" s="20"/>
      <c r="I810" s="20"/>
      <c r="J810" s="20"/>
      <c r="K810" s="21"/>
      <c r="L810" s="21"/>
      <c r="M810" s="21"/>
      <c r="N810" s="21"/>
      <c r="O810" s="21"/>
      <c r="P810" s="21"/>
      <c r="Q810" s="22"/>
      <c r="R810" s="22"/>
      <c r="S810" s="22"/>
      <c r="T810" s="30"/>
    </row>
    <row r="811" spans="2:20">
      <c r="B811" s="29"/>
      <c r="C811" s="29"/>
      <c r="G811" s="19"/>
      <c r="H811" s="20"/>
      <c r="I811" s="20"/>
      <c r="J811" s="20"/>
      <c r="K811" s="21"/>
      <c r="L811" s="21"/>
      <c r="M811" s="21"/>
      <c r="N811" s="21"/>
      <c r="O811" s="21"/>
      <c r="P811" s="21"/>
      <c r="Q811" s="22"/>
      <c r="R811" s="22"/>
      <c r="S811" s="22"/>
      <c r="T811" s="30"/>
    </row>
    <row r="812" spans="2:20">
      <c r="B812" s="29"/>
      <c r="C812" s="29"/>
      <c r="G812" s="19"/>
      <c r="H812" s="20"/>
      <c r="I812" s="20"/>
      <c r="J812" s="20"/>
      <c r="K812" s="21"/>
      <c r="L812" s="21"/>
      <c r="M812" s="21"/>
      <c r="N812" s="21"/>
      <c r="O812" s="21"/>
      <c r="P812" s="21"/>
      <c r="Q812" s="22"/>
      <c r="R812" s="22"/>
      <c r="S812" s="22"/>
      <c r="T812" s="30"/>
    </row>
    <row r="813" spans="2:20">
      <c r="B813" s="29"/>
      <c r="C813" s="29"/>
      <c r="G813" s="19"/>
      <c r="H813" s="20"/>
      <c r="I813" s="20"/>
      <c r="J813" s="20"/>
      <c r="K813" s="21"/>
      <c r="L813" s="21"/>
      <c r="M813" s="21"/>
      <c r="N813" s="21"/>
      <c r="O813" s="21"/>
      <c r="P813" s="21"/>
      <c r="Q813" s="22"/>
      <c r="R813" s="22"/>
      <c r="S813" s="22"/>
      <c r="T813" s="30"/>
    </row>
    <row r="814" spans="2:20">
      <c r="B814" s="29"/>
      <c r="C814" s="29"/>
      <c r="G814" s="19"/>
      <c r="H814" s="20"/>
      <c r="I814" s="20"/>
      <c r="J814" s="20"/>
      <c r="K814" s="21"/>
      <c r="L814" s="21"/>
      <c r="M814" s="21"/>
      <c r="N814" s="21"/>
      <c r="O814" s="21"/>
      <c r="P814" s="21"/>
      <c r="Q814" s="22"/>
      <c r="R814" s="22"/>
      <c r="S814" s="22"/>
      <c r="T814" s="30"/>
    </row>
    <row r="815" spans="2:20">
      <c r="B815" s="29"/>
      <c r="C815" s="29"/>
      <c r="G815" s="19"/>
      <c r="H815" s="20"/>
      <c r="I815" s="20"/>
      <c r="J815" s="20"/>
      <c r="K815" s="21"/>
      <c r="L815" s="21"/>
      <c r="M815" s="21"/>
      <c r="N815" s="21"/>
      <c r="O815" s="21"/>
      <c r="P815" s="21"/>
      <c r="Q815" s="22"/>
      <c r="R815" s="22"/>
      <c r="S815" s="22"/>
      <c r="T815" s="30"/>
    </row>
    <row r="816" spans="2:20">
      <c r="B816" s="29"/>
      <c r="C816" s="29"/>
      <c r="G816" s="19"/>
      <c r="H816" s="20"/>
      <c r="I816" s="20"/>
      <c r="J816" s="20"/>
      <c r="K816" s="21"/>
      <c r="L816" s="21"/>
      <c r="M816" s="21"/>
      <c r="N816" s="21"/>
      <c r="O816" s="21"/>
      <c r="P816" s="21"/>
      <c r="Q816" s="22"/>
      <c r="R816" s="22"/>
      <c r="S816" s="22"/>
      <c r="T816" s="30"/>
    </row>
    <row r="817" spans="2:20">
      <c r="B817" s="29"/>
      <c r="C817" s="29"/>
      <c r="G817" s="19"/>
      <c r="H817" s="20"/>
      <c r="I817" s="20"/>
      <c r="J817" s="20"/>
      <c r="K817" s="21"/>
      <c r="L817" s="21"/>
      <c r="M817" s="21"/>
      <c r="N817" s="21"/>
      <c r="O817" s="21"/>
      <c r="P817" s="21"/>
      <c r="Q817" s="22"/>
      <c r="R817" s="22"/>
      <c r="S817" s="22"/>
      <c r="T817" s="30"/>
    </row>
    <row r="818" spans="2:20">
      <c r="B818" s="29"/>
      <c r="C818" s="29"/>
      <c r="G818" s="19"/>
      <c r="H818" s="20"/>
      <c r="I818" s="20"/>
      <c r="J818" s="20"/>
      <c r="K818" s="21"/>
      <c r="L818" s="21"/>
      <c r="M818" s="21"/>
      <c r="N818" s="21"/>
      <c r="O818" s="21"/>
      <c r="P818" s="21"/>
      <c r="Q818" s="22"/>
      <c r="R818" s="22"/>
      <c r="S818" s="22"/>
      <c r="T818" s="30"/>
    </row>
    <row r="819" spans="2:20">
      <c r="B819" s="29"/>
      <c r="C819" s="29"/>
      <c r="G819" s="19"/>
      <c r="H819" s="20"/>
      <c r="I819" s="20"/>
      <c r="J819" s="20"/>
      <c r="K819" s="21"/>
      <c r="L819" s="21"/>
      <c r="M819" s="21"/>
      <c r="N819" s="21"/>
      <c r="O819" s="21"/>
      <c r="P819" s="21"/>
      <c r="Q819" s="22"/>
      <c r="R819" s="22"/>
      <c r="S819" s="22"/>
      <c r="T819" s="30"/>
    </row>
    <row r="820" spans="2:20">
      <c r="B820" s="29"/>
      <c r="C820" s="29"/>
      <c r="G820" s="19"/>
      <c r="H820" s="20"/>
      <c r="I820" s="20"/>
      <c r="J820" s="20"/>
      <c r="K820" s="21"/>
      <c r="L820" s="21"/>
      <c r="M820" s="21"/>
      <c r="N820" s="21"/>
      <c r="O820" s="21"/>
      <c r="P820" s="21"/>
      <c r="Q820" s="22"/>
      <c r="R820" s="22"/>
      <c r="S820" s="22"/>
      <c r="T820" s="30"/>
    </row>
    <row r="821" spans="2:20">
      <c r="B821" s="29"/>
      <c r="C821" s="29"/>
      <c r="G821" s="19"/>
      <c r="H821" s="20"/>
      <c r="I821" s="20"/>
      <c r="J821" s="20"/>
      <c r="K821" s="21"/>
      <c r="L821" s="21"/>
      <c r="M821" s="21"/>
      <c r="N821" s="21"/>
      <c r="O821" s="21"/>
      <c r="P821" s="21"/>
      <c r="Q821" s="22"/>
      <c r="R821" s="22"/>
      <c r="S821" s="22"/>
      <c r="T821" s="30"/>
    </row>
    <row r="822" spans="2:20">
      <c r="B822" s="29"/>
      <c r="C822" s="29"/>
      <c r="G822" s="19"/>
      <c r="H822" s="20"/>
      <c r="I822" s="20"/>
      <c r="J822" s="20"/>
      <c r="K822" s="21"/>
      <c r="L822" s="21"/>
      <c r="M822" s="21"/>
      <c r="N822" s="21"/>
      <c r="O822" s="21"/>
      <c r="P822" s="21"/>
      <c r="Q822" s="22"/>
      <c r="R822" s="22"/>
      <c r="S822" s="22"/>
      <c r="T822" s="30"/>
    </row>
    <row r="823" spans="2:20">
      <c r="B823" s="29"/>
      <c r="C823" s="29"/>
      <c r="G823" s="19"/>
      <c r="H823" s="20"/>
      <c r="I823" s="20"/>
      <c r="J823" s="20"/>
      <c r="K823" s="21"/>
      <c r="L823" s="21"/>
      <c r="M823" s="21"/>
      <c r="N823" s="21"/>
      <c r="O823" s="21"/>
      <c r="P823" s="21"/>
      <c r="Q823" s="22"/>
      <c r="R823" s="22"/>
      <c r="S823" s="22"/>
      <c r="T823" s="30"/>
    </row>
    <row r="824" spans="2:20">
      <c r="B824" s="29"/>
      <c r="C824" s="29"/>
      <c r="G824" s="19"/>
      <c r="H824" s="20"/>
      <c r="I824" s="20"/>
      <c r="J824" s="20"/>
      <c r="K824" s="21"/>
      <c r="L824" s="21"/>
      <c r="M824" s="21"/>
      <c r="N824" s="21"/>
      <c r="O824" s="21"/>
      <c r="P824" s="21"/>
      <c r="Q824" s="22"/>
      <c r="R824" s="22"/>
      <c r="S824" s="22"/>
      <c r="T824" s="30"/>
    </row>
    <row r="825" spans="2:20">
      <c r="B825" s="29"/>
      <c r="C825" s="29"/>
      <c r="G825" s="19"/>
      <c r="H825" s="20"/>
      <c r="I825" s="20"/>
      <c r="J825" s="20"/>
      <c r="K825" s="21"/>
      <c r="L825" s="21"/>
      <c r="M825" s="21"/>
      <c r="N825" s="21"/>
      <c r="O825" s="21"/>
      <c r="P825" s="21"/>
      <c r="Q825" s="22"/>
      <c r="R825" s="22"/>
      <c r="S825" s="22"/>
      <c r="T825" s="30"/>
    </row>
    <row r="826" spans="2:20">
      <c r="B826" s="29"/>
      <c r="C826" s="29"/>
      <c r="G826" s="19"/>
      <c r="H826" s="20"/>
      <c r="I826" s="20"/>
      <c r="J826" s="20"/>
      <c r="K826" s="21"/>
      <c r="L826" s="21"/>
      <c r="M826" s="21"/>
      <c r="N826" s="21"/>
      <c r="O826" s="21"/>
      <c r="P826" s="21"/>
      <c r="Q826" s="22"/>
      <c r="R826" s="22"/>
      <c r="S826" s="22"/>
      <c r="T826" s="30"/>
    </row>
    <row r="827" spans="2:20">
      <c r="B827" s="29"/>
      <c r="C827" s="29"/>
      <c r="G827" s="19"/>
      <c r="H827" s="20"/>
      <c r="I827" s="20"/>
      <c r="J827" s="20"/>
      <c r="K827" s="21"/>
      <c r="L827" s="21"/>
      <c r="M827" s="21"/>
      <c r="N827" s="21"/>
      <c r="O827" s="21"/>
      <c r="P827" s="21"/>
      <c r="Q827" s="22"/>
      <c r="R827" s="22"/>
      <c r="S827" s="22"/>
      <c r="T827" s="30"/>
    </row>
    <row r="828" spans="2:20">
      <c r="B828" s="29"/>
      <c r="C828" s="29"/>
      <c r="G828" s="19"/>
      <c r="H828" s="20"/>
      <c r="I828" s="20"/>
      <c r="J828" s="20"/>
      <c r="K828" s="21"/>
      <c r="L828" s="21"/>
      <c r="M828" s="21"/>
      <c r="N828" s="21"/>
      <c r="O828" s="21"/>
      <c r="P828" s="21"/>
      <c r="Q828" s="22"/>
      <c r="R828" s="22"/>
      <c r="S828" s="22"/>
      <c r="T828" s="30"/>
    </row>
    <row r="829" spans="2:20">
      <c r="B829" s="29"/>
      <c r="C829" s="29"/>
      <c r="G829" s="19"/>
      <c r="H829" s="20"/>
      <c r="I829" s="20"/>
      <c r="J829" s="20"/>
      <c r="K829" s="21"/>
      <c r="L829" s="21"/>
      <c r="M829" s="21"/>
      <c r="N829" s="21"/>
      <c r="O829" s="21"/>
      <c r="P829" s="21"/>
      <c r="Q829" s="22"/>
      <c r="R829" s="22"/>
      <c r="S829" s="22"/>
      <c r="T829" s="30"/>
    </row>
    <row r="830" spans="2:20">
      <c r="B830" s="29"/>
      <c r="C830" s="29"/>
      <c r="G830" s="19"/>
      <c r="H830" s="20"/>
      <c r="I830" s="20"/>
      <c r="J830" s="20"/>
      <c r="K830" s="21"/>
      <c r="L830" s="21"/>
      <c r="M830" s="21"/>
      <c r="N830" s="21"/>
      <c r="O830" s="21"/>
      <c r="P830" s="21"/>
      <c r="Q830" s="22"/>
      <c r="R830" s="22"/>
      <c r="S830" s="22"/>
      <c r="T830" s="30"/>
    </row>
    <row r="831" spans="2:20">
      <c r="B831" s="29"/>
      <c r="C831" s="29"/>
      <c r="G831" s="19"/>
      <c r="H831" s="20"/>
      <c r="I831" s="20"/>
      <c r="J831" s="20"/>
      <c r="K831" s="21"/>
      <c r="L831" s="21"/>
      <c r="M831" s="21"/>
      <c r="N831" s="21"/>
      <c r="O831" s="21"/>
      <c r="P831" s="21"/>
      <c r="Q831" s="22"/>
      <c r="R831" s="22"/>
      <c r="S831" s="22"/>
      <c r="T831" s="30"/>
    </row>
    <row r="832" spans="2:20">
      <c r="B832" s="29"/>
      <c r="C832" s="29"/>
      <c r="G832" s="19"/>
      <c r="H832" s="20"/>
      <c r="I832" s="20"/>
      <c r="J832" s="20"/>
      <c r="K832" s="21"/>
      <c r="L832" s="21"/>
      <c r="M832" s="21"/>
      <c r="N832" s="21"/>
      <c r="O832" s="21"/>
      <c r="P832" s="21"/>
      <c r="Q832" s="22"/>
      <c r="R832" s="22"/>
      <c r="S832" s="22"/>
      <c r="T832" s="30"/>
    </row>
    <row r="833" spans="2:20">
      <c r="B833" s="29"/>
      <c r="C833" s="29"/>
      <c r="G833" s="19"/>
      <c r="H833" s="20"/>
      <c r="I833" s="20"/>
      <c r="J833" s="20"/>
      <c r="K833" s="21"/>
      <c r="L833" s="21"/>
      <c r="M833" s="21"/>
      <c r="N833" s="21"/>
      <c r="O833" s="21"/>
      <c r="P833" s="21"/>
      <c r="Q833" s="22"/>
      <c r="R833" s="22"/>
      <c r="S833" s="22"/>
      <c r="T833" s="30"/>
    </row>
    <row r="834" spans="2:20">
      <c r="B834" s="29"/>
      <c r="C834" s="29"/>
      <c r="G834" s="19"/>
      <c r="H834" s="20"/>
      <c r="I834" s="20"/>
      <c r="J834" s="20"/>
      <c r="K834" s="21"/>
      <c r="L834" s="21"/>
      <c r="M834" s="21"/>
      <c r="N834" s="21"/>
      <c r="O834" s="21"/>
      <c r="P834" s="21"/>
      <c r="Q834" s="22"/>
      <c r="R834" s="22"/>
      <c r="S834" s="22"/>
      <c r="T834" s="30"/>
    </row>
    <row r="835" spans="2:20">
      <c r="B835" s="29"/>
      <c r="C835" s="29"/>
      <c r="G835" s="19"/>
      <c r="H835" s="20"/>
      <c r="I835" s="20"/>
      <c r="J835" s="20"/>
      <c r="K835" s="21"/>
      <c r="L835" s="21"/>
      <c r="M835" s="21"/>
      <c r="N835" s="21"/>
      <c r="O835" s="21"/>
      <c r="P835" s="21"/>
      <c r="Q835" s="22"/>
      <c r="R835" s="22"/>
      <c r="S835" s="22"/>
      <c r="T835" s="30"/>
    </row>
    <row r="836" spans="2:20">
      <c r="B836" s="29"/>
      <c r="C836" s="29"/>
      <c r="G836" s="19"/>
      <c r="H836" s="20"/>
      <c r="I836" s="20"/>
      <c r="J836" s="20"/>
      <c r="K836" s="21"/>
      <c r="L836" s="21"/>
      <c r="M836" s="21"/>
      <c r="N836" s="21"/>
      <c r="O836" s="21"/>
      <c r="P836" s="21"/>
      <c r="Q836" s="22"/>
      <c r="R836" s="22"/>
      <c r="S836" s="22"/>
      <c r="T836" s="30"/>
    </row>
    <row r="837" spans="2:20">
      <c r="B837" s="29"/>
      <c r="C837" s="29"/>
      <c r="G837" s="19"/>
      <c r="H837" s="20"/>
      <c r="I837" s="20"/>
      <c r="J837" s="20"/>
      <c r="K837" s="21"/>
      <c r="L837" s="21"/>
      <c r="M837" s="21"/>
      <c r="N837" s="21"/>
      <c r="O837" s="21"/>
      <c r="P837" s="21"/>
      <c r="Q837" s="22"/>
      <c r="R837" s="22"/>
      <c r="S837" s="22"/>
      <c r="T837" s="30"/>
    </row>
    <row r="838" spans="2:20">
      <c r="B838" s="29"/>
      <c r="C838" s="29"/>
      <c r="G838" s="19"/>
      <c r="H838" s="20"/>
      <c r="I838" s="20"/>
      <c r="J838" s="20"/>
      <c r="K838" s="21"/>
      <c r="L838" s="21"/>
      <c r="M838" s="21"/>
      <c r="N838" s="21"/>
      <c r="O838" s="21"/>
      <c r="P838" s="21"/>
      <c r="Q838" s="22"/>
      <c r="R838" s="22"/>
      <c r="S838" s="22"/>
      <c r="T838" s="30"/>
    </row>
    <row r="839" spans="2:20">
      <c r="B839" s="29"/>
      <c r="C839" s="29"/>
      <c r="G839" s="19"/>
      <c r="H839" s="20"/>
      <c r="I839" s="20"/>
      <c r="J839" s="20"/>
      <c r="K839" s="21"/>
      <c r="L839" s="21"/>
      <c r="M839" s="21"/>
      <c r="N839" s="21"/>
      <c r="O839" s="21"/>
      <c r="P839" s="21"/>
      <c r="Q839" s="22"/>
      <c r="R839" s="22"/>
      <c r="S839" s="22"/>
      <c r="T839" s="30"/>
    </row>
    <row r="840" spans="2:20">
      <c r="B840" s="29"/>
      <c r="C840" s="29"/>
      <c r="G840" s="19"/>
      <c r="H840" s="20"/>
      <c r="I840" s="20"/>
      <c r="J840" s="20"/>
      <c r="K840" s="21"/>
      <c r="L840" s="21"/>
      <c r="M840" s="21"/>
      <c r="N840" s="21"/>
      <c r="O840" s="21"/>
      <c r="P840" s="21"/>
      <c r="Q840" s="22"/>
      <c r="R840" s="22"/>
      <c r="S840" s="22"/>
      <c r="T840" s="30"/>
    </row>
    <row r="841" spans="2:20">
      <c r="B841" s="29"/>
      <c r="C841" s="29"/>
      <c r="G841" s="19"/>
      <c r="H841" s="20"/>
      <c r="I841" s="20"/>
      <c r="J841" s="20"/>
      <c r="K841" s="21"/>
      <c r="L841" s="21"/>
      <c r="M841" s="21"/>
      <c r="N841" s="21"/>
      <c r="O841" s="21"/>
      <c r="P841" s="21"/>
      <c r="Q841" s="22"/>
      <c r="R841" s="22"/>
      <c r="S841" s="22"/>
      <c r="T841" s="30"/>
    </row>
    <row r="842" spans="2:20">
      <c r="B842" s="29"/>
      <c r="C842" s="29"/>
      <c r="G842" s="19"/>
      <c r="H842" s="20"/>
      <c r="I842" s="20"/>
      <c r="J842" s="20"/>
      <c r="K842" s="21"/>
      <c r="L842" s="21"/>
      <c r="M842" s="21"/>
      <c r="N842" s="21"/>
      <c r="O842" s="21"/>
      <c r="P842" s="21"/>
      <c r="Q842" s="22"/>
      <c r="R842" s="22"/>
      <c r="S842" s="22"/>
      <c r="T842" s="30"/>
    </row>
    <row r="843" spans="2:20">
      <c r="B843" s="29"/>
      <c r="C843" s="29"/>
      <c r="G843" s="19"/>
      <c r="H843" s="20"/>
      <c r="I843" s="20"/>
      <c r="J843" s="20"/>
      <c r="K843" s="21"/>
      <c r="L843" s="21"/>
      <c r="M843" s="21"/>
      <c r="N843" s="21"/>
      <c r="O843" s="21"/>
      <c r="P843" s="21"/>
      <c r="Q843" s="22"/>
      <c r="R843" s="22"/>
      <c r="S843" s="22"/>
      <c r="T843" s="30"/>
    </row>
    <row r="844" spans="2:20">
      <c r="B844" s="29"/>
      <c r="C844" s="29"/>
      <c r="G844" s="19"/>
      <c r="H844" s="20"/>
      <c r="I844" s="20"/>
      <c r="J844" s="20"/>
      <c r="K844" s="21"/>
      <c r="L844" s="21"/>
      <c r="M844" s="21"/>
      <c r="N844" s="21"/>
      <c r="O844" s="21"/>
      <c r="P844" s="21"/>
      <c r="Q844" s="22"/>
      <c r="R844" s="22"/>
      <c r="S844" s="22"/>
      <c r="T844" s="30"/>
    </row>
    <row r="845" spans="2:20">
      <c r="B845" s="29"/>
      <c r="C845" s="29"/>
      <c r="G845" s="19"/>
      <c r="H845" s="20"/>
      <c r="I845" s="20"/>
      <c r="J845" s="20"/>
      <c r="K845" s="21"/>
      <c r="L845" s="21"/>
      <c r="M845" s="21"/>
      <c r="N845" s="21"/>
      <c r="O845" s="21"/>
      <c r="P845" s="21"/>
      <c r="Q845" s="22"/>
      <c r="R845" s="22"/>
      <c r="S845" s="22"/>
      <c r="T845" s="30"/>
    </row>
    <row r="846" spans="2:20">
      <c r="B846" s="29"/>
      <c r="C846" s="29"/>
      <c r="G846" s="19"/>
      <c r="H846" s="20"/>
      <c r="I846" s="20"/>
      <c r="J846" s="20"/>
      <c r="K846" s="21"/>
      <c r="L846" s="21"/>
      <c r="M846" s="21"/>
      <c r="N846" s="21"/>
      <c r="O846" s="21"/>
      <c r="P846" s="21"/>
      <c r="Q846" s="22"/>
      <c r="R846" s="22"/>
      <c r="S846" s="22"/>
      <c r="T846" s="30"/>
    </row>
    <row r="847" spans="2:20">
      <c r="B847" s="29"/>
      <c r="C847" s="29"/>
      <c r="G847" s="19"/>
      <c r="H847" s="20"/>
      <c r="I847" s="20"/>
      <c r="J847" s="20"/>
      <c r="K847" s="21"/>
      <c r="L847" s="21"/>
      <c r="M847" s="21"/>
      <c r="N847" s="21"/>
      <c r="O847" s="21"/>
      <c r="P847" s="21"/>
      <c r="Q847" s="22"/>
      <c r="R847" s="22"/>
      <c r="S847" s="22"/>
      <c r="T847" s="30"/>
    </row>
    <row r="848" spans="2:20">
      <c r="B848" s="29"/>
      <c r="C848" s="29"/>
      <c r="G848" s="19"/>
      <c r="H848" s="20"/>
      <c r="I848" s="20"/>
      <c r="J848" s="20"/>
      <c r="K848" s="21"/>
      <c r="L848" s="21"/>
      <c r="M848" s="21"/>
      <c r="N848" s="21"/>
      <c r="O848" s="21"/>
      <c r="P848" s="21"/>
      <c r="Q848" s="22"/>
      <c r="R848" s="22"/>
      <c r="S848" s="22"/>
      <c r="T848" s="30"/>
    </row>
    <row r="849" spans="2:20">
      <c r="B849" s="29"/>
      <c r="C849" s="29"/>
      <c r="G849" s="19"/>
      <c r="H849" s="20"/>
      <c r="I849" s="20"/>
      <c r="J849" s="20"/>
      <c r="K849" s="21"/>
      <c r="L849" s="21"/>
      <c r="M849" s="21"/>
      <c r="N849" s="21"/>
      <c r="O849" s="21"/>
      <c r="P849" s="21"/>
      <c r="Q849" s="22"/>
      <c r="R849" s="22"/>
      <c r="S849" s="22"/>
      <c r="T849" s="30"/>
    </row>
    <row r="850" spans="2:20">
      <c r="B850" s="29"/>
      <c r="C850" s="29"/>
      <c r="G850" s="19"/>
      <c r="H850" s="20"/>
      <c r="I850" s="20"/>
      <c r="J850" s="20"/>
      <c r="K850" s="21"/>
      <c r="L850" s="21"/>
      <c r="M850" s="21"/>
      <c r="N850" s="21"/>
      <c r="O850" s="21"/>
      <c r="P850" s="21"/>
      <c r="Q850" s="22"/>
      <c r="R850" s="22"/>
      <c r="S850" s="22"/>
      <c r="T850" s="30"/>
    </row>
    <row r="851" spans="2:20">
      <c r="B851" s="29"/>
      <c r="C851" s="29"/>
      <c r="G851" s="19"/>
      <c r="H851" s="20"/>
      <c r="I851" s="20"/>
      <c r="J851" s="20"/>
      <c r="K851" s="21"/>
      <c r="L851" s="21"/>
      <c r="M851" s="21"/>
      <c r="N851" s="21"/>
      <c r="O851" s="21"/>
      <c r="P851" s="21"/>
      <c r="Q851" s="22"/>
      <c r="R851" s="22"/>
      <c r="S851" s="22"/>
      <c r="T851" s="30"/>
    </row>
    <row r="852" spans="2:20">
      <c r="B852" s="29"/>
      <c r="C852" s="29"/>
      <c r="G852" s="19"/>
      <c r="H852" s="20"/>
      <c r="I852" s="20"/>
      <c r="J852" s="20"/>
      <c r="K852" s="21"/>
      <c r="L852" s="21"/>
      <c r="M852" s="21"/>
      <c r="N852" s="21"/>
      <c r="O852" s="21"/>
      <c r="P852" s="21"/>
      <c r="Q852" s="22"/>
      <c r="R852" s="22"/>
      <c r="S852" s="22"/>
      <c r="T852" s="30"/>
    </row>
    <row r="853" spans="2:20">
      <c r="B853" s="29"/>
      <c r="C853" s="29"/>
      <c r="G853" s="19"/>
      <c r="H853" s="20"/>
      <c r="I853" s="20"/>
      <c r="J853" s="20"/>
      <c r="K853" s="21"/>
      <c r="L853" s="21"/>
      <c r="M853" s="21"/>
      <c r="N853" s="21"/>
      <c r="O853" s="21"/>
      <c r="P853" s="21"/>
      <c r="Q853" s="22"/>
      <c r="R853" s="22"/>
      <c r="S853" s="22"/>
      <c r="T853" s="30"/>
    </row>
    <row r="854" spans="2:20">
      <c r="B854" s="29"/>
      <c r="C854" s="29"/>
      <c r="G854" s="19"/>
      <c r="H854" s="20"/>
      <c r="I854" s="20"/>
      <c r="J854" s="20"/>
      <c r="K854" s="21"/>
      <c r="L854" s="21"/>
      <c r="M854" s="21"/>
      <c r="N854" s="21"/>
      <c r="O854" s="21"/>
      <c r="P854" s="21"/>
      <c r="Q854" s="22"/>
      <c r="R854" s="22"/>
      <c r="S854" s="22"/>
      <c r="T854" s="30"/>
    </row>
    <row r="855" spans="2:20">
      <c r="B855" s="29"/>
      <c r="C855" s="29"/>
      <c r="G855" s="19"/>
      <c r="H855" s="20"/>
      <c r="I855" s="20"/>
      <c r="J855" s="20"/>
      <c r="K855" s="21"/>
      <c r="L855" s="21"/>
      <c r="M855" s="21"/>
      <c r="N855" s="21"/>
      <c r="O855" s="21"/>
      <c r="P855" s="21"/>
      <c r="Q855" s="22"/>
      <c r="R855" s="22"/>
      <c r="S855" s="22"/>
      <c r="T855" s="30"/>
    </row>
    <row r="856" spans="2:20">
      <c r="B856" s="29"/>
      <c r="C856" s="29"/>
      <c r="G856" s="19"/>
      <c r="H856" s="20"/>
      <c r="I856" s="20"/>
      <c r="J856" s="20"/>
      <c r="K856" s="21"/>
      <c r="L856" s="21"/>
      <c r="M856" s="21"/>
      <c r="N856" s="21"/>
      <c r="O856" s="21"/>
      <c r="P856" s="21"/>
      <c r="Q856" s="22"/>
      <c r="R856" s="22"/>
      <c r="S856" s="22"/>
      <c r="T856" s="30"/>
    </row>
    <row r="857" spans="2:20">
      <c r="B857" s="29"/>
      <c r="C857" s="29"/>
      <c r="G857" s="19"/>
      <c r="H857" s="20"/>
      <c r="I857" s="20"/>
      <c r="J857" s="20"/>
      <c r="K857" s="21"/>
      <c r="L857" s="21"/>
      <c r="M857" s="21"/>
      <c r="N857" s="21"/>
      <c r="O857" s="21"/>
      <c r="P857" s="21"/>
      <c r="Q857" s="22"/>
      <c r="R857" s="22"/>
      <c r="S857" s="22"/>
      <c r="T857" s="30"/>
    </row>
    <row r="858" spans="2:20">
      <c r="B858" s="29"/>
      <c r="C858" s="29"/>
      <c r="G858" s="19"/>
      <c r="H858" s="20"/>
      <c r="I858" s="20"/>
      <c r="J858" s="20"/>
      <c r="K858" s="21"/>
      <c r="L858" s="21"/>
      <c r="M858" s="21"/>
      <c r="N858" s="21"/>
      <c r="O858" s="21"/>
      <c r="P858" s="21"/>
      <c r="Q858" s="22"/>
      <c r="R858" s="22"/>
      <c r="S858" s="22"/>
      <c r="T858" s="30"/>
    </row>
    <row r="859" spans="2:20">
      <c r="B859" s="29"/>
      <c r="C859" s="29"/>
      <c r="G859" s="19"/>
      <c r="H859" s="20"/>
      <c r="I859" s="20"/>
      <c r="J859" s="20"/>
      <c r="K859" s="21"/>
      <c r="L859" s="21"/>
      <c r="M859" s="21"/>
      <c r="N859" s="21"/>
      <c r="O859" s="21"/>
      <c r="P859" s="21"/>
      <c r="Q859" s="22"/>
      <c r="R859" s="22"/>
      <c r="S859" s="22"/>
      <c r="T859" s="30"/>
    </row>
    <row r="860" spans="2:20">
      <c r="B860" s="29"/>
      <c r="C860" s="29"/>
      <c r="G860" s="19"/>
      <c r="H860" s="20"/>
      <c r="I860" s="20"/>
      <c r="J860" s="20"/>
      <c r="K860" s="21"/>
      <c r="L860" s="21"/>
      <c r="M860" s="21"/>
      <c r="N860" s="21"/>
      <c r="O860" s="21"/>
      <c r="P860" s="21"/>
      <c r="Q860" s="22"/>
      <c r="R860" s="22"/>
      <c r="S860" s="22"/>
      <c r="T860" s="30"/>
    </row>
    <row r="861" spans="2:20">
      <c r="B861" s="29"/>
      <c r="C861" s="29"/>
      <c r="G861" s="19"/>
      <c r="H861" s="20"/>
      <c r="I861" s="20"/>
      <c r="J861" s="20"/>
      <c r="K861" s="21"/>
      <c r="L861" s="21"/>
      <c r="M861" s="21"/>
      <c r="N861" s="21"/>
      <c r="O861" s="21"/>
      <c r="P861" s="21"/>
      <c r="Q861" s="22"/>
      <c r="R861" s="22"/>
      <c r="S861" s="22"/>
      <c r="T861" s="30"/>
    </row>
    <row r="862" spans="2:20">
      <c r="B862" s="29"/>
      <c r="C862" s="29"/>
      <c r="G862" s="19"/>
      <c r="H862" s="20"/>
      <c r="I862" s="20"/>
      <c r="J862" s="20"/>
      <c r="K862" s="21"/>
      <c r="L862" s="21"/>
      <c r="M862" s="21"/>
      <c r="N862" s="21"/>
      <c r="O862" s="21"/>
      <c r="P862" s="21"/>
      <c r="Q862" s="22"/>
      <c r="R862" s="22"/>
      <c r="S862" s="22"/>
      <c r="T862" s="30"/>
    </row>
    <row r="863" spans="2:20">
      <c r="B863" s="29"/>
      <c r="C863" s="29"/>
      <c r="G863" s="19"/>
      <c r="H863" s="20"/>
      <c r="I863" s="20"/>
      <c r="J863" s="20"/>
      <c r="K863" s="21"/>
      <c r="L863" s="21"/>
      <c r="M863" s="21"/>
      <c r="N863" s="21"/>
      <c r="O863" s="21"/>
      <c r="P863" s="21"/>
      <c r="Q863" s="22"/>
      <c r="R863" s="22"/>
      <c r="S863" s="22"/>
      <c r="T863" s="30"/>
    </row>
    <row r="864" spans="2:20">
      <c r="B864" s="29"/>
      <c r="C864" s="29"/>
      <c r="G864" s="19"/>
      <c r="H864" s="20"/>
      <c r="I864" s="20"/>
      <c r="J864" s="20"/>
      <c r="K864" s="21"/>
      <c r="L864" s="21"/>
      <c r="M864" s="21"/>
      <c r="N864" s="21"/>
      <c r="O864" s="21"/>
      <c r="P864" s="21"/>
      <c r="Q864" s="22"/>
      <c r="R864" s="22"/>
      <c r="S864" s="22"/>
      <c r="T864" s="30"/>
    </row>
    <row r="865" spans="2:20">
      <c r="B865" s="29"/>
      <c r="C865" s="29"/>
      <c r="G865" s="19"/>
      <c r="H865" s="20"/>
      <c r="I865" s="20"/>
      <c r="J865" s="20"/>
      <c r="K865" s="21"/>
      <c r="L865" s="21"/>
      <c r="M865" s="21"/>
      <c r="N865" s="21"/>
      <c r="O865" s="21"/>
      <c r="P865" s="21"/>
      <c r="Q865" s="22"/>
      <c r="R865" s="22"/>
      <c r="S865" s="22"/>
      <c r="T865" s="30"/>
    </row>
    <row r="866" spans="2:20">
      <c r="B866" s="29"/>
      <c r="C866" s="29"/>
      <c r="G866" s="19"/>
      <c r="H866" s="20"/>
      <c r="I866" s="20"/>
      <c r="J866" s="20"/>
      <c r="K866" s="21"/>
      <c r="L866" s="21"/>
      <c r="M866" s="21"/>
      <c r="N866" s="21"/>
      <c r="O866" s="21"/>
      <c r="P866" s="21"/>
      <c r="Q866" s="22"/>
      <c r="R866" s="22"/>
      <c r="S866" s="22"/>
      <c r="T866" s="30"/>
    </row>
    <row r="867" spans="2:20">
      <c r="B867" s="29"/>
      <c r="C867" s="29"/>
      <c r="G867" s="19"/>
      <c r="H867" s="20"/>
      <c r="I867" s="20"/>
      <c r="J867" s="20"/>
      <c r="K867" s="21"/>
      <c r="L867" s="21"/>
      <c r="M867" s="21"/>
      <c r="N867" s="21"/>
      <c r="O867" s="21"/>
      <c r="P867" s="21"/>
      <c r="Q867" s="22"/>
      <c r="R867" s="22"/>
      <c r="S867" s="22"/>
      <c r="T867" s="30"/>
    </row>
    <row r="868" spans="2:20">
      <c r="B868" s="29"/>
      <c r="C868" s="29"/>
      <c r="G868" s="19"/>
      <c r="H868" s="20"/>
      <c r="I868" s="20"/>
      <c r="J868" s="20"/>
      <c r="K868" s="21"/>
      <c r="L868" s="21"/>
      <c r="M868" s="21"/>
      <c r="N868" s="21"/>
      <c r="O868" s="21"/>
      <c r="P868" s="21"/>
      <c r="Q868" s="22"/>
      <c r="R868" s="22"/>
      <c r="S868" s="22"/>
      <c r="T868" s="30"/>
    </row>
    <row r="869" spans="2:20">
      <c r="B869" s="29"/>
      <c r="C869" s="29"/>
      <c r="G869" s="19"/>
      <c r="H869" s="20"/>
      <c r="I869" s="20"/>
      <c r="J869" s="20"/>
      <c r="K869" s="21"/>
      <c r="L869" s="21"/>
      <c r="M869" s="21"/>
      <c r="N869" s="21"/>
      <c r="O869" s="21"/>
      <c r="P869" s="21"/>
      <c r="Q869" s="22"/>
      <c r="R869" s="22"/>
      <c r="S869" s="22"/>
      <c r="T869" s="30"/>
    </row>
    <row r="870" spans="2:20">
      <c r="B870" s="29"/>
      <c r="C870" s="29"/>
      <c r="G870" s="19"/>
      <c r="H870" s="20"/>
      <c r="I870" s="20"/>
      <c r="J870" s="20"/>
      <c r="K870" s="21"/>
      <c r="L870" s="21"/>
      <c r="M870" s="21"/>
      <c r="N870" s="21"/>
      <c r="O870" s="21"/>
      <c r="P870" s="21"/>
      <c r="Q870" s="22"/>
      <c r="R870" s="22"/>
      <c r="S870" s="22"/>
      <c r="T870" s="30"/>
    </row>
    <row r="871" spans="2:20">
      <c r="B871" s="29"/>
      <c r="C871" s="29"/>
      <c r="G871" s="19"/>
      <c r="H871" s="20"/>
      <c r="I871" s="20"/>
      <c r="J871" s="20"/>
      <c r="K871" s="21"/>
      <c r="L871" s="21"/>
      <c r="M871" s="21"/>
      <c r="N871" s="21"/>
      <c r="O871" s="21"/>
      <c r="P871" s="21"/>
      <c r="Q871" s="22"/>
      <c r="R871" s="22"/>
      <c r="S871" s="22"/>
      <c r="T871" s="30"/>
    </row>
    <row r="872" spans="2:20">
      <c r="B872" s="29"/>
      <c r="C872" s="29"/>
      <c r="G872" s="19"/>
      <c r="H872" s="20"/>
      <c r="I872" s="20"/>
      <c r="J872" s="20"/>
      <c r="K872" s="21"/>
      <c r="L872" s="21"/>
      <c r="M872" s="21"/>
      <c r="N872" s="21"/>
      <c r="O872" s="21"/>
      <c r="P872" s="21"/>
      <c r="Q872" s="22"/>
      <c r="R872" s="22"/>
      <c r="S872" s="22"/>
      <c r="T872" s="30"/>
    </row>
    <row r="873" spans="2:20">
      <c r="B873" s="29"/>
      <c r="C873" s="29"/>
      <c r="G873" s="19"/>
      <c r="H873" s="20"/>
      <c r="I873" s="20"/>
      <c r="J873" s="20"/>
      <c r="K873" s="21"/>
      <c r="L873" s="21"/>
      <c r="M873" s="21"/>
      <c r="N873" s="21"/>
      <c r="O873" s="21"/>
      <c r="P873" s="21"/>
      <c r="Q873" s="22"/>
      <c r="R873" s="22"/>
      <c r="S873" s="22"/>
      <c r="T873" s="30"/>
    </row>
    <row r="874" spans="2:20">
      <c r="B874" s="29"/>
      <c r="C874" s="29"/>
      <c r="G874" s="19"/>
      <c r="H874" s="20"/>
      <c r="I874" s="20"/>
      <c r="J874" s="20"/>
      <c r="K874" s="21"/>
      <c r="L874" s="21"/>
      <c r="M874" s="21"/>
      <c r="N874" s="21"/>
      <c r="O874" s="21"/>
      <c r="P874" s="21"/>
      <c r="Q874" s="22"/>
      <c r="R874" s="22"/>
      <c r="S874" s="22"/>
      <c r="T874" s="30"/>
    </row>
    <row r="875" spans="2:20">
      <c r="B875" s="29"/>
      <c r="C875" s="29"/>
      <c r="G875" s="19"/>
      <c r="H875" s="20"/>
      <c r="I875" s="20"/>
      <c r="J875" s="20"/>
      <c r="K875" s="21"/>
      <c r="L875" s="21"/>
      <c r="M875" s="21"/>
      <c r="N875" s="21"/>
      <c r="O875" s="21"/>
      <c r="P875" s="21"/>
      <c r="Q875" s="22"/>
      <c r="R875" s="22"/>
      <c r="S875" s="22"/>
      <c r="T875" s="30"/>
    </row>
    <row r="876" spans="2:20">
      <c r="B876" s="29"/>
      <c r="C876" s="29"/>
      <c r="G876" s="19"/>
      <c r="H876" s="20"/>
      <c r="I876" s="20"/>
      <c r="J876" s="20"/>
      <c r="K876" s="21"/>
      <c r="L876" s="21"/>
      <c r="M876" s="21"/>
      <c r="N876" s="21"/>
      <c r="O876" s="21"/>
      <c r="P876" s="21"/>
      <c r="Q876" s="22"/>
      <c r="R876" s="22"/>
      <c r="S876" s="22"/>
      <c r="T876" s="30"/>
    </row>
    <row r="877" spans="2:20">
      <c r="B877" s="29"/>
      <c r="C877" s="29"/>
      <c r="G877" s="19"/>
      <c r="H877" s="20"/>
      <c r="I877" s="20"/>
      <c r="J877" s="20"/>
      <c r="K877" s="21"/>
      <c r="L877" s="21"/>
      <c r="M877" s="21"/>
      <c r="N877" s="21"/>
      <c r="O877" s="21"/>
      <c r="P877" s="21"/>
      <c r="Q877" s="22"/>
      <c r="R877" s="22"/>
      <c r="S877" s="22"/>
      <c r="T877" s="30"/>
    </row>
    <row r="878" spans="2:20">
      <c r="B878" s="29"/>
      <c r="C878" s="29"/>
      <c r="G878" s="19"/>
      <c r="H878" s="20"/>
      <c r="I878" s="20"/>
      <c r="J878" s="20"/>
      <c r="K878" s="21"/>
      <c r="L878" s="21"/>
      <c r="M878" s="21"/>
      <c r="N878" s="21"/>
      <c r="O878" s="21"/>
      <c r="P878" s="21"/>
      <c r="Q878" s="22"/>
      <c r="R878" s="22"/>
      <c r="S878" s="22"/>
      <c r="T878" s="30"/>
    </row>
    <row r="879" spans="2:20">
      <c r="B879" s="29"/>
      <c r="C879" s="29"/>
      <c r="G879" s="19"/>
      <c r="H879" s="20"/>
      <c r="I879" s="20"/>
      <c r="J879" s="20"/>
      <c r="K879" s="21"/>
      <c r="L879" s="21"/>
      <c r="M879" s="21"/>
      <c r="N879" s="21"/>
      <c r="O879" s="21"/>
      <c r="P879" s="21"/>
      <c r="Q879" s="22"/>
      <c r="R879" s="22"/>
      <c r="S879" s="22"/>
      <c r="T879" s="30"/>
    </row>
    <row r="880" spans="2:20">
      <c r="B880" s="29"/>
      <c r="C880" s="29"/>
      <c r="G880" s="19"/>
      <c r="H880" s="20"/>
      <c r="I880" s="20"/>
      <c r="J880" s="20"/>
      <c r="K880" s="21"/>
      <c r="L880" s="21"/>
      <c r="M880" s="21"/>
      <c r="N880" s="21"/>
      <c r="O880" s="21"/>
      <c r="P880" s="21"/>
      <c r="Q880" s="22"/>
      <c r="R880" s="22"/>
      <c r="S880" s="22"/>
      <c r="T880" s="30"/>
    </row>
    <row r="881" spans="2:20">
      <c r="B881" s="29"/>
      <c r="C881" s="29"/>
      <c r="G881" s="19"/>
      <c r="H881" s="20"/>
      <c r="I881" s="20"/>
      <c r="J881" s="20"/>
      <c r="K881" s="21"/>
      <c r="L881" s="21"/>
      <c r="M881" s="21"/>
      <c r="N881" s="21"/>
      <c r="O881" s="21"/>
      <c r="P881" s="21"/>
      <c r="Q881" s="22"/>
      <c r="R881" s="22"/>
      <c r="S881" s="22"/>
      <c r="T881" s="30"/>
    </row>
    <row r="882" spans="2:20">
      <c r="B882" s="29"/>
      <c r="C882" s="29"/>
      <c r="G882" s="19"/>
      <c r="H882" s="20"/>
      <c r="I882" s="20"/>
      <c r="J882" s="20"/>
      <c r="K882" s="21"/>
      <c r="L882" s="21"/>
      <c r="M882" s="21"/>
      <c r="N882" s="21"/>
      <c r="O882" s="21"/>
      <c r="P882" s="21"/>
      <c r="Q882" s="22"/>
      <c r="R882" s="22"/>
      <c r="S882" s="22"/>
      <c r="T882" s="30"/>
    </row>
    <row r="883" spans="2:20">
      <c r="B883" s="29"/>
      <c r="C883" s="29"/>
      <c r="G883" s="19"/>
      <c r="H883" s="20"/>
      <c r="I883" s="20"/>
      <c r="J883" s="20"/>
      <c r="K883" s="21"/>
      <c r="L883" s="21"/>
      <c r="M883" s="21"/>
      <c r="N883" s="21"/>
      <c r="O883" s="21"/>
      <c r="P883" s="21"/>
      <c r="Q883" s="22"/>
      <c r="R883" s="22"/>
      <c r="S883" s="22"/>
      <c r="T883" s="30"/>
    </row>
    <row r="884" spans="2:20">
      <c r="B884" s="29"/>
      <c r="C884" s="29"/>
      <c r="G884" s="19"/>
      <c r="H884" s="20"/>
      <c r="I884" s="20"/>
      <c r="J884" s="20"/>
      <c r="K884" s="21"/>
      <c r="L884" s="21"/>
      <c r="M884" s="21"/>
      <c r="N884" s="21"/>
      <c r="O884" s="21"/>
      <c r="P884" s="21"/>
      <c r="Q884" s="22"/>
      <c r="R884" s="22"/>
      <c r="S884" s="22"/>
      <c r="T884" s="30"/>
    </row>
    <row r="885" spans="2:20">
      <c r="B885" s="29"/>
      <c r="C885" s="29"/>
      <c r="G885" s="19"/>
      <c r="H885" s="20"/>
      <c r="I885" s="20"/>
      <c r="J885" s="20"/>
      <c r="K885" s="21"/>
      <c r="L885" s="21"/>
      <c r="M885" s="21"/>
      <c r="N885" s="21"/>
      <c r="O885" s="21"/>
      <c r="P885" s="21"/>
      <c r="Q885" s="22"/>
      <c r="R885" s="22"/>
      <c r="S885" s="22"/>
      <c r="T885" s="30"/>
    </row>
    <row r="886" spans="2:20">
      <c r="B886" s="29"/>
      <c r="C886" s="29"/>
      <c r="G886" s="19"/>
      <c r="H886" s="20"/>
      <c r="I886" s="20"/>
      <c r="J886" s="20"/>
      <c r="K886" s="21"/>
      <c r="L886" s="21"/>
      <c r="M886" s="21"/>
      <c r="N886" s="21"/>
      <c r="O886" s="21"/>
      <c r="P886" s="21"/>
      <c r="Q886" s="22"/>
      <c r="R886" s="22"/>
      <c r="S886" s="22"/>
      <c r="T886" s="30"/>
    </row>
    <row r="887" spans="2:20">
      <c r="B887" s="29"/>
      <c r="C887" s="29"/>
      <c r="G887" s="19"/>
      <c r="H887" s="20"/>
      <c r="I887" s="20"/>
      <c r="J887" s="20"/>
      <c r="K887" s="21"/>
      <c r="L887" s="21"/>
      <c r="M887" s="21"/>
      <c r="N887" s="21"/>
      <c r="O887" s="21"/>
      <c r="P887" s="21"/>
      <c r="Q887" s="22"/>
      <c r="R887" s="22"/>
      <c r="S887" s="22"/>
      <c r="T887" s="30"/>
    </row>
    <row r="888" spans="2:20">
      <c r="B888" s="29"/>
      <c r="C888" s="29"/>
      <c r="G888" s="19"/>
      <c r="H888" s="20"/>
      <c r="I888" s="20"/>
      <c r="J888" s="20"/>
      <c r="K888" s="21"/>
      <c r="L888" s="21"/>
      <c r="M888" s="21"/>
      <c r="N888" s="21"/>
      <c r="O888" s="21"/>
      <c r="P888" s="21"/>
      <c r="Q888" s="22"/>
      <c r="R888" s="22"/>
      <c r="S888" s="22"/>
      <c r="T888" s="30"/>
    </row>
    <row r="889" spans="2:20">
      <c r="B889" s="29"/>
      <c r="C889" s="29"/>
      <c r="G889" s="19"/>
      <c r="H889" s="20"/>
      <c r="I889" s="20"/>
      <c r="J889" s="20"/>
      <c r="K889" s="21"/>
      <c r="L889" s="21"/>
      <c r="M889" s="21"/>
      <c r="N889" s="21"/>
      <c r="O889" s="21"/>
      <c r="P889" s="21"/>
      <c r="Q889" s="22"/>
      <c r="R889" s="22"/>
      <c r="S889" s="22"/>
      <c r="T889" s="30"/>
    </row>
    <row r="890" spans="2:20">
      <c r="B890" s="29"/>
      <c r="C890" s="29"/>
      <c r="G890" s="19"/>
      <c r="H890" s="20"/>
      <c r="I890" s="20"/>
      <c r="J890" s="20"/>
      <c r="K890" s="21"/>
      <c r="L890" s="21"/>
      <c r="M890" s="21"/>
      <c r="N890" s="21"/>
      <c r="O890" s="21"/>
      <c r="P890" s="21"/>
      <c r="Q890" s="22"/>
      <c r="R890" s="22"/>
      <c r="S890" s="22"/>
      <c r="T890" s="30"/>
    </row>
    <row r="891" spans="2:20">
      <c r="B891" s="29"/>
      <c r="C891" s="29"/>
      <c r="G891" s="19"/>
      <c r="H891" s="20"/>
      <c r="I891" s="20"/>
      <c r="J891" s="20"/>
      <c r="K891" s="21"/>
      <c r="L891" s="21"/>
      <c r="M891" s="21"/>
      <c r="N891" s="21"/>
      <c r="O891" s="21"/>
      <c r="P891" s="21"/>
      <c r="Q891" s="22"/>
      <c r="R891" s="22"/>
      <c r="S891" s="22"/>
      <c r="T891" s="30"/>
    </row>
    <row r="892" spans="2:20">
      <c r="B892" s="29"/>
      <c r="C892" s="29"/>
      <c r="G892" s="19"/>
      <c r="H892" s="20"/>
      <c r="I892" s="20"/>
      <c r="J892" s="20"/>
      <c r="K892" s="21"/>
      <c r="L892" s="21"/>
      <c r="M892" s="21"/>
      <c r="N892" s="21"/>
      <c r="O892" s="21"/>
      <c r="P892" s="21"/>
      <c r="Q892" s="22"/>
      <c r="R892" s="22"/>
      <c r="S892" s="22"/>
      <c r="T892" s="30"/>
    </row>
    <row r="893" spans="2:20">
      <c r="B893" s="29"/>
      <c r="C893" s="29"/>
      <c r="G893" s="19"/>
      <c r="H893" s="20"/>
      <c r="I893" s="20"/>
      <c r="J893" s="20"/>
      <c r="K893" s="21"/>
      <c r="L893" s="21"/>
      <c r="M893" s="21"/>
      <c r="N893" s="21"/>
      <c r="O893" s="21"/>
      <c r="P893" s="21"/>
      <c r="Q893" s="22"/>
      <c r="R893" s="22"/>
      <c r="S893" s="22"/>
      <c r="T893" s="30"/>
    </row>
    <row r="894" spans="2:20">
      <c r="B894" s="29"/>
      <c r="C894" s="29"/>
      <c r="G894" s="19"/>
      <c r="H894" s="20"/>
      <c r="I894" s="20"/>
      <c r="J894" s="20"/>
      <c r="K894" s="21"/>
      <c r="L894" s="21"/>
      <c r="M894" s="21"/>
      <c r="N894" s="21"/>
      <c r="O894" s="21"/>
      <c r="P894" s="21"/>
      <c r="Q894" s="22"/>
      <c r="R894" s="22"/>
      <c r="S894" s="22"/>
      <c r="T894" s="30"/>
    </row>
    <row r="895" spans="2:20">
      <c r="B895" s="29"/>
      <c r="C895" s="29"/>
      <c r="G895" s="19"/>
      <c r="H895" s="20"/>
      <c r="I895" s="20"/>
      <c r="J895" s="20"/>
      <c r="K895" s="21"/>
      <c r="L895" s="21"/>
      <c r="M895" s="21"/>
      <c r="N895" s="21"/>
      <c r="O895" s="21"/>
      <c r="P895" s="21"/>
      <c r="Q895" s="22"/>
      <c r="R895" s="22"/>
      <c r="S895" s="22"/>
      <c r="T895" s="30"/>
    </row>
    <row r="896" spans="2:20">
      <c r="B896" s="29"/>
      <c r="C896" s="29"/>
      <c r="G896" s="19"/>
      <c r="H896" s="20"/>
      <c r="I896" s="20"/>
      <c r="J896" s="20"/>
      <c r="K896" s="21"/>
      <c r="L896" s="21"/>
      <c r="M896" s="21"/>
      <c r="N896" s="21"/>
      <c r="O896" s="21"/>
      <c r="P896" s="21"/>
      <c r="Q896" s="22"/>
      <c r="R896" s="22"/>
      <c r="S896" s="22"/>
      <c r="T896" s="30"/>
    </row>
    <row r="897" spans="2:20">
      <c r="B897" s="29"/>
      <c r="C897" s="29"/>
      <c r="G897" s="19"/>
      <c r="H897" s="20"/>
      <c r="I897" s="20"/>
      <c r="J897" s="20"/>
      <c r="K897" s="21"/>
      <c r="L897" s="21"/>
      <c r="M897" s="21"/>
      <c r="N897" s="21"/>
      <c r="O897" s="21"/>
      <c r="P897" s="21"/>
      <c r="Q897" s="22"/>
      <c r="R897" s="22"/>
      <c r="S897" s="22"/>
      <c r="T897" s="30"/>
    </row>
    <row r="898" spans="2:20">
      <c r="B898" s="29"/>
      <c r="C898" s="29"/>
      <c r="G898" s="19"/>
      <c r="H898" s="20"/>
      <c r="I898" s="20"/>
      <c r="J898" s="20"/>
      <c r="K898" s="21"/>
      <c r="L898" s="21"/>
      <c r="M898" s="21"/>
      <c r="N898" s="21"/>
      <c r="O898" s="21"/>
      <c r="P898" s="21"/>
      <c r="Q898" s="22"/>
      <c r="R898" s="22"/>
      <c r="S898" s="22"/>
      <c r="T898" s="30"/>
    </row>
    <row r="899" spans="2:20">
      <c r="B899" s="29"/>
      <c r="C899" s="29"/>
      <c r="G899" s="19"/>
      <c r="H899" s="20"/>
      <c r="I899" s="20"/>
      <c r="J899" s="20"/>
      <c r="K899" s="21"/>
      <c r="L899" s="21"/>
      <c r="M899" s="21"/>
      <c r="N899" s="21"/>
      <c r="O899" s="21"/>
      <c r="P899" s="21"/>
      <c r="Q899" s="22"/>
      <c r="R899" s="22"/>
      <c r="S899" s="22"/>
      <c r="T899" s="30"/>
    </row>
    <row r="900" spans="2:20">
      <c r="B900" s="29"/>
      <c r="C900" s="29"/>
      <c r="G900" s="19"/>
      <c r="H900" s="20"/>
      <c r="I900" s="20"/>
      <c r="J900" s="20"/>
      <c r="K900" s="21"/>
      <c r="L900" s="21"/>
      <c r="M900" s="21"/>
      <c r="N900" s="21"/>
      <c r="O900" s="21"/>
      <c r="P900" s="21"/>
      <c r="Q900" s="22"/>
      <c r="R900" s="22"/>
      <c r="S900" s="22"/>
      <c r="T900" s="30"/>
    </row>
    <row r="901" spans="2:20">
      <c r="B901" s="29"/>
      <c r="C901" s="29"/>
      <c r="G901" s="19"/>
      <c r="H901" s="20"/>
      <c r="I901" s="20"/>
      <c r="J901" s="20"/>
      <c r="K901" s="21"/>
      <c r="L901" s="21"/>
      <c r="M901" s="21"/>
      <c r="N901" s="21"/>
      <c r="O901" s="21"/>
      <c r="P901" s="21"/>
      <c r="Q901" s="22"/>
      <c r="R901" s="22"/>
      <c r="S901" s="22"/>
      <c r="T901" s="30"/>
    </row>
    <row r="902" spans="2:20">
      <c r="B902" s="29"/>
      <c r="C902" s="29"/>
      <c r="G902" s="19"/>
      <c r="H902" s="20"/>
      <c r="I902" s="20"/>
      <c r="J902" s="20"/>
      <c r="K902" s="21"/>
      <c r="L902" s="21"/>
      <c r="M902" s="21"/>
      <c r="N902" s="21"/>
      <c r="O902" s="21"/>
      <c r="P902" s="21"/>
      <c r="Q902" s="22"/>
      <c r="R902" s="22"/>
      <c r="S902" s="22"/>
      <c r="T902" s="30"/>
    </row>
    <row r="903" spans="2:20">
      <c r="B903" s="29"/>
      <c r="C903" s="29"/>
      <c r="G903" s="19"/>
      <c r="H903" s="20"/>
      <c r="I903" s="20"/>
      <c r="J903" s="20"/>
      <c r="K903" s="21"/>
      <c r="L903" s="21"/>
      <c r="M903" s="21"/>
      <c r="N903" s="21"/>
      <c r="O903" s="21"/>
      <c r="P903" s="21"/>
      <c r="Q903" s="22"/>
      <c r="R903" s="22"/>
      <c r="S903" s="22"/>
      <c r="T903" s="30"/>
    </row>
    <row r="904" spans="2:20">
      <c r="B904" s="29"/>
      <c r="C904" s="29"/>
      <c r="G904" s="19"/>
      <c r="H904" s="20"/>
      <c r="I904" s="20"/>
      <c r="J904" s="20"/>
      <c r="K904" s="21"/>
      <c r="L904" s="21"/>
      <c r="M904" s="21"/>
      <c r="N904" s="21"/>
      <c r="O904" s="21"/>
      <c r="P904" s="21"/>
      <c r="Q904" s="22"/>
      <c r="R904" s="22"/>
      <c r="S904" s="22"/>
      <c r="T904" s="30"/>
    </row>
    <row r="905" spans="2:20">
      <c r="B905" s="29"/>
      <c r="C905" s="29"/>
      <c r="G905" s="19"/>
      <c r="H905" s="20"/>
      <c r="I905" s="20"/>
      <c r="J905" s="20"/>
      <c r="K905" s="21"/>
      <c r="L905" s="21"/>
      <c r="M905" s="21"/>
      <c r="N905" s="21"/>
      <c r="O905" s="21"/>
      <c r="P905" s="21"/>
      <c r="Q905" s="22"/>
      <c r="R905" s="22"/>
      <c r="S905" s="22"/>
      <c r="T905" s="30"/>
    </row>
    <row r="906" spans="2:20">
      <c r="B906" s="29"/>
      <c r="C906" s="29"/>
      <c r="G906" s="19"/>
      <c r="H906" s="20"/>
      <c r="I906" s="20"/>
      <c r="J906" s="20"/>
      <c r="K906" s="21"/>
      <c r="L906" s="21"/>
      <c r="M906" s="21"/>
      <c r="N906" s="21"/>
      <c r="O906" s="21"/>
      <c r="P906" s="21"/>
      <c r="Q906" s="22"/>
      <c r="R906" s="22"/>
      <c r="S906" s="22"/>
      <c r="T906" s="30"/>
    </row>
    <row r="907" spans="2:20">
      <c r="B907" s="29"/>
      <c r="C907" s="29"/>
      <c r="G907" s="19"/>
      <c r="H907" s="20"/>
      <c r="I907" s="20"/>
      <c r="J907" s="20"/>
      <c r="K907" s="21"/>
      <c r="L907" s="21"/>
      <c r="M907" s="21"/>
      <c r="N907" s="21"/>
      <c r="O907" s="21"/>
      <c r="P907" s="21"/>
      <c r="Q907" s="22"/>
      <c r="R907" s="22"/>
      <c r="S907" s="22"/>
      <c r="T907" s="30"/>
    </row>
    <row r="908" spans="2:20">
      <c r="B908" s="29"/>
      <c r="C908" s="29"/>
      <c r="G908" s="19"/>
      <c r="H908" s="20"/>
      <c r="I908" s="20"/>
      <c r="J908" s="20"/>
      <c r="K908" s="21"/>
      <c r="L908" s="21"/>
      <c r="M908" s="21"/>
      <c r="N908" s="21"/>
      <c r="O908" s="21"/>
      <c r="P908" s="21"/>
      <c r="Q908" s="22"/>
      <c r="R908" s="22"/>
      <c r="S908" s="22"/>
      <c r="T908" s="30"/>
    </row>
    <row r="909" spans="2:20">
      <c r="B909" s="29"/>
      <c r="C909" s="29"/>
      <c r="G909" s="19"/>
      <c r="H909" s="20"/>
      <c r="I909" s="20"/>
      <c r="J909" s="20"/>
      <c r="K909" s="21"/>
      <c r="L909" s="21"/>
      <c r="M909" s="21"/>
      <c r="N909" s="21"/>
      <c r="O909" s="21"/>
      <c r="P909" s="21"/>
      <c r="Q909" s="22"/>
      <c r="R909" s="22"/>
      <c r="S909" s="22"/>
      <c r="T909" s="30"/>
    </row>
    <row r="910" spans="2:20">
      <c r="B910" s="29"/>
      <c r="C910" s="29"/>
      <c r="G910" s="19"/>
      <c r="H910" s="20"/>
      <c r="I910" s="20"/>
      <c r="J910" s="20"/>
      <c r="K910" s="21"/>
      <c r="L910" s="21"/>
      <c r="M910" s="21"/>
      <c r="N910" s="21"/>
      <c r="O910" s="21"/>
      <c r="P910" s="21"/>
      <c r="Q910" s="22"/>
      <c r="R910" s="22"/>
      <c r="S910" s="22"/>
      <c r="T910" s="30"/>
    </row>
    <row r="911" spans="2:20">
      <c r="B911" s="29"/>
      <c r="C911" s="29"/>
      <c r="G911" s="19"/>
      <c r="H911" s="20"/>
      <c r="I911" s="20"/>
      <c r="J911" s="20"/>
      <c r="K911" s="21"/>
      <c r="L911" s="21"/>
      <c r="M911" s="21"/>
      <c r="N911" s="21"/>
      <c r="O911" s="21"/>
      <c r="P911" s="21"/>
      <c r="Q911" s="22"/>
      <c r="R911" s="22"/>
      <c r="S911" s="22"/>
      <c r="T911" s="30"/>
    </row>
    <row r="912" spans="2:20">
      <c r="B912" s="29"/>
      <c r="C912" s="29"/>
      <c r="G912" s="19"/>
      <c r="H912" s="20"/>
      <c r="I912" s="20"/>
      <c r="J912" s="20"/>
      <c r="K912" s="21"/>
      <c r="L912" s="21"/>
      <c r="M912" s="21"/>
      <c r="N912" s="21"/>
      <c r="O912" s="21"/>
      <c r="P912" s="21"/>
      <c r="Q912" s="22"/>
      <c r="R912" s="22"/>
      <c r="S912" s="22"/>
      <c r="T912" s="30"/>
    </row>
    <row r="913" spans="2:20">
      <c r="B913" s="29"/>
      <c r="C913" s="29"/>
      <c r="G913" s="19"/>
      <c r="H913" s="20"/>
      <c r="I913" s="20"/>
      <c r="J913" s="20"/>
      <c r="K913" s="21"/>
      <c r="L913" s="21"/>
      <c r="M913" s="21"/>
      <c r="N913" s="21"/>
      <c r="O913" s="21"/>
      <c r="P913" s="21"/>
      <c r="Q913" s="22"/>
      <c r="R913" s="22"/>
      <c r="S913" s="22"/>
      <c r="T913" s="30"/>
    </row>
    <row r="914" spans="2:20">
      <c r="B914" s="29"/>
      <c r="C914" s="29"/>
      <c r="G914" s="19"/>
      <c r="H914" s="20"/>
      <c r="I914" s="20"/>
      <c r="J914" s="20"/>
      <c r="K914" s="21"/>
      <c r="L914" s="21"/>
      <c r="M914" s="21"/>
      <c r="N914" s="21"/>
      <c r="O914" s="21"/>
      <c r="P914" s="21"/>
      <c r="Q914" s="22"/>
      <c r="R914" s="22"/>
      <c r="S914" s="22"/>
      <c r="T914" s="30"/>
    </row>
    <row r="915" spans="2:20">
      <c r="B915" s="29"/>
      <c r="C915" s="29"/>
      <c r="G915" s="19"/>
      <c r="H915" s="20"/>
      <c r="I915" s="20"/>
      <c r="J915" s="20"/>
      <c r="K915" s="21"/>
      <c r="L915" s="21"/>
      <c r="M915" s="21"/>
      <c r="N915" s="21"/>
      <c r="O915" s="21"/>
      <c r="P915" s="21"/>
      <c r="Q915" s="22"/>
      <c r="R915" s="22"/>
      <c r="S915" s="22"/>
      <c r="T915" s="30"/>
    </row>
    <row r="916" spans="2:20">
      <c r="B916" s="29"/>
      <c r="C916" s="29"/>
      <c r="G916" s="19"/>
      <c r="H916" s="20"/>
      <c r="I916" s="20"/>
      <c r="J916" s="20"/>
      <c r="K916" s="21"/>
      <c r="L916" s="21"/>
      <c r="M916" s="21"/>
      <c r="N916" s="21"/>
      <c r="O916" s="21"/>
      <c r="P916" s="21"/>
      <c r="Q916" s="22"/>
      <c r="R916" s="22"/>
      <c r="S916" s="22"/>
      <c r="T916" s="30"/>
    </row>
    <row r="917" spans="2:20">
      <c r="B917" s="29"/>
      <c r="C917" s="29"/>
      <c r="G917" s="19"/>
      <c r="H917" s="20"/>
      <c r="I917" s="20"/>
      <c r="J917" s="20"/>
      <c r="K917" s="21"/>
      <c r="L917" s="21"/>
      <c r="M917" s="21"/>
      <c r="N917" s="21"/>
      <c r="O917" s="21"/>
      <c r="P917" s="21"/>
      <c r="Q917" s="22"/>
      <c r="R917" s="22"/>
      <c r="S917" s="22"/>
      <c r="T917" s="30"/>
    </row>
    <row r="918" spans="2:20">
      <c r="B918" s="29"/>
      <c r="C918" s="29"/>
      <c r="G918" s="19"/>
      <c r="H918" s="20"/>
      <c r="I918" s="20"/>
      <c r="J918" s="20"/>
      <c r="K918" s="21"/>
      <c r="L918" s="21"/>
      <c r="M918" s="21"/>
      <c r="N918" s="21"/>
      <c r="O918" s="21"/>
      <c r="P918" s="21"/>
      <c r="Q918" s="22"/>
      <c r="R918" s="22"/>
      <c r="S918" s="22"/>
      <c r="T918" s="30"/>
    </row>
    <row r="919" spans="2:20">
      <c r="B919" s="29"/>
      <c r="C919" s="29"/>
      <c r="G919" s="19"/>
      <c r="H919" s="20"/>
      <c r="I919" s="20"/>
      <c r="J919" s="20"/>
      <c r="K919" s="21"/>
      <c r="L919" s="21"/>
      <c r="M919" s="21"/>
      <c r="N919" s="21"/>
      <c r="O919" s="21"/>
      <c r="P919" s="21"/>
      <c r="Q919" s="22"/>
      <c r="R919" s="22"/>
      <c r="S919" s="22"/>
      <c r="T919" s="30"/>
    </row>
    <row r="920" spans="2:20">
      <c r="B920" s="29"/>
      <c r="C920" s="29"/>
      <c r="G920" s="19"/>
      <c r="H920" s="20"/>
      <c r="I920" s="20"/>
      <c r="J920" s="20"/>
      <c r="K920" s="21"/>
      <c r="L920" s="21"/>
      <c r="M920" s="21"/>
      <c r="N920" s="21"/>
      <c r="O920" s="21"/>
      <c r="P920" s="21"/>
      <c r="Q920" s="22"/>
      <c r="R920" s="22"/>
      <c r="S920" s="22"/>
      <c r="T920" s="30"/>
    </row>
    <row r="921" spans="2:20">
      <c r="B921" s="29"/>
      <c r="C921" s="29"/>
      <c r="G921" s="19"/>
      <c r="H921" s="20"/>
      <c r="I921" s="20"/>
      <c r="J921" s="20"/>
      <c r="K921" s="21"/>
      <c r="L921" s="21"/>
      <c r="M921" s="21"/>
      <c r="N921" s="21"/>
      <c r="O921" s="21"/>
      <c r="P921" s="21"/>
      <c r="Q921" s="22"/>
      <c r="R921" s="22"/>
      <c r="S921" s="22"/>
      <c r="T921" s="30"/>
    </row>
    <row r="922" spans="2:20">
      <c r="B922" s="29"/>
      <c r="C922" s="29"/>
      <c r="G922" s="19"/>
      <c r="H922" s="20"/>
      <c r="I922" s="20"/>
      <c r="J922" s="20"/>
      <c r="K922" s="21"/>
      <c r="L922" s="21"/>
      <c r="M922" s="21"/>
      <c r="N922" s="21"/>
      <c r="O922" s="21"/>
      <c r="P922" s="21"/>
      <c r="Q922" s="22"/>
      <c r="R922" s="22"/>
      <c r="S922" s="22"/>
      <c r="T922" s="30"/>
    </row>
    <row r="923" spans="2:20">
      <c r="B923" s="29"/>
      <c r="C923" s="29"/>
      <c r="G923" s="19"/>
      <c r="H923" s="20"/>
      <c r="I923" s="20"/>
      <c r="J923" s="20"/>
      <c r="K923" s="21"/>
      <c r="L923" s="21"/>
      <c r="M923" s="21"/>
      <c r="N923" s="21"/>
      <c r="O923" s="21"/>
      <c r="P923" s="21"/>
      <c r="Q923" s="22"/>
      <c r="R923" s="22"/>
      <c r="S923" s="22"/>
      <c r="T923" s="30"/>
    </row>
    <row r="924" spans="2:20">
      <c r="B924" s="29"/>
      <c r="C924" s="29"/>
      <c r="G924" s="19"/>
      <c r="H924" s="20"/>
      <c r="I924" s="20"/>
      <c r="J924" s="20"/>
      <c r="K924" s="21"/>
      <c r="L924" s="21"/>
      <c r="M924" s="21"/>
      <c r="N924" s="21"/>
      <c r="O924" s="21"/>
      <c r="P924" s="21"/>
      <c r="Q924" s="22"/>
      <c r="R924" s="22"/>
      <c r="S924" s="22"/>
      <c r="T924" s="30"/>
    </row>
    <row r="925" spans="2:20">
      <c r="B925" s="29"/>
      <c r="C925" s="29"/>
      <c r="G925" s="19"/>
      <c r="H925" s="20"/>
      <c r="I925" s="20"/>
      <c r="J925" s="20"/>
      <c r="K925" s="21"/>
      <c r="L925" s="21"/>
      <c r="M925" s="21"/>
      <c r="N925" s="21"/>
      <c r="O925" s="21"/>
      <c r="P925" s="21"/>
      <c r="Q925" s="22"/>
      <c r="R925" s="22"/>
      <c r="S925" s="22"/>
      <c r="T925" s="30"/>
    </row>
    <row r="926" spans="2:20">
      <c r="B926" s="29"/>
      <c r="C926" s="29"/>
      <c r="G926" s="19"/>
      <c r="H926" s="20"/>
      <c r="I926" s="20"/>
      <c r="J926" s="20"/>
      <c r="K926" s="21"/>
      <c r="L926" s="21"/>
      <c r="M926" s="21"/>
      <c r="N926" s="21"/>
      <c r="O926" s="21"/>
      <c r="P926" s="21"/>
      <c r="Q926" s="22"/>
      <c r="R926" s="22"/>
      <c r="S926" s="22"/>
      <c r="T926" s="30"/>
    </row>
    <row r="927" spans="2:20">
      <c r="B927" s="29"/>
      <c r="C927" s="29"/>
      <c r="G927" s="19"/>
      <c r="H927" s="20"/>
      <c r="I927" s="20"/>
      <c r="J927" s="20"/>
      <c r="K927" s="21"/>
      <c r="L927" s="21"/>
      <c r="M927" s="21"/>
      <c r="N927" s="21"/>
      <c r="O927" s="21"/>
      <c r="P927" s="21"/>
      <c r="Q927" s="22"/>
      <c r="R927" s="22"/>
      <c r="S927" s="22"/>
      <c r="T927" s="30"/>
    </row>
    <row r="928" spans="2:20">
      <c r="B928" s="29"/>
      <c r="C928" s="29"/>
      <c r="G928" s="19"/>
      <c r="H928" s="20"/>
      <c r="I928" s="20"/>
      <c r="J928" s="20"/>
      <c r="K928" s="21"/>
      <c r="L928" s="21"/>
      <c r="M928" s="21"/>
      <c r="N928" s="21"/>
      <c r="O928" s="21"/>
      <c r="P928" s="21"/>
      <c r="Q928" s="22"/>
      <c r="R928" s="22"/>
      <c r="S928" s="22"/>
      <c r="T928" s="30"/>
    </row>
    <row r="929" spans="2:20">
      <c r="B929" s="29"/>
      <c r="C929" s="29"/>
      <c r="G929" s="19"/>
      <c r="H929" s="20"/>
      <c r="I929" s="20"/>
      <c r="J929" s="20"/>
      <c r="K929" s="21"/>
      <c r="L929" s="21"/>
      <c r="M929" s="21"/>
      <c r="N929" s="21"/>
      <c r="O929" s="21"/>
      <c r="P929" s="21"/>
      <c r="Q929" s="22"/>
      <c r="R929" s="22"/>
      <c r="S929" s="22"/>
      <c r="T929" s="30"/>
    </row>
    <row r="930" spans="2:20">
      <c r="B930" s="29"/>
      <c r="C930" s="29"/>
      <c r="G930" s="19"/>
      <c r="H930" s="20"/>
      <c r="I930" s="20"/>
      <c r="J930" s="20"/>
      <c r="K930" s="21"/>
      <c r="L930" s="21"/>
      <c r="M930" s="21"/>
      <c r="N930" s="21"/>
      <c r="O930" s="21"/>
      <c r="P930" s="21"/>
      <c r="Q930" s="22"/>
      <c r="R930" s="22"/>
      <c r="S930" s="22"/>
      <c r="T930" s="30"/>
    </row>
    <row r="931" spans="2:20">
      <c r="B931" s="29"/>
      <c r="C931" s="29"/>
      <c r="G931" s="19"/>
      <c r="H931" s="20"/>
      <c r="I931" s="20"/>
      <c r="J931" s="20"/>
      <c r="K931" s="21"/>
      <c r="L931" s="21"/>
      <c r="M931" s="21"/>
      <c r="N931" s="21"/>
      <c r="O931" s="21"/>
      <c r="P931" s="21"/>
      <c r="Q931" s="22"/>
      <c r="R931" s="22"/>
      <c r="S931" s="22"/>
      <c r="T931" s="30"/>
    </row>
    <row r="932" spans="2:20">
      <c r="B932" s="29"/>
      <c r="C932" s="29"/>
      <c r="G932" s="19"/>
      <c r="H932" s="20"/>
      <c r="I932" s="20"/>
      <c r="J932" s="20"/>
      <c r="K932" s="21"/>
      <c r="L932" s="21"/>
      <c r="M932" s="21"/>
      <c r="N932" s="21"/>
      <c r="O932" s="21"/>
      <c r="P932" s="21"/>
      <c r="Q932" s="22"/>
      <c r="R932" s="22"/>
      <c r="S932" s="22"/>
      <c r="T932" s="30"/>
    </row>
    <row r="933" spans="2:20">
      <c r="B933" s="29"/>
      <c r="C933" s="29"/>
      <c r="G933" s="19"/>
      <c r="H933" s="20"/>
      <c r="I933" s="20"/>
      <c r="J933" s="20"/>
      <c r="K933" s="21"/>
      <c r="L933" s="21"/>
      <c r="M933" s="21"/>
      <c r="N933" s="21"/>
      <c r="O933" s="21"/>
      <c r="P933" s="21"/>
      <c r="Q933" s="22"/>
      <c r="R933" s="22"/>
      <c r="S933" s="22"/>
      <c r="T933" s="30"/>
    </row>
    <row r="934" spans="2:20">
      <c r="B934" s="29"/>
      <c r="C934" s="29"/>
      <c r="G934" s="19"/>
      <c r="H934" s="20"/>
      <c r="I934" s="20"/>
      <c r="J934" s="20"/>
      <c r="K934" s="21"/>
      <c r="L934" s="21"/>
      <c r="M934" s="21"/>
      <c r="N934" s="21"/>
      <c r="O934" s="21"/>
      <c r="P934" s="21"/>
      <c r="Q934" s="22"/>
      <c r="R934" s="22"/>
      <c r="S934" s="22"/>
      <c r="T934" s="30"/>
    </row>
    <row r="935" spans="2:20">
      <c r="B935" s="29"/>
      <c r="C935" s="29"/>
      <c r="G935" s="19"/>
      <c r="H935" s="20"/>
      <c r="I935" s="20"/>
      <c r="J935" s="20"/>
      <c r="K935" s="21"/>
      <c r="L935" s="21"/>
      <c r="M935" s="21"/>
      <c r="N935" s="21"/>
      <c r="O935" s="21"/>
      <c r="P935" s="21"/>
      <c r="Q935" s="22"/>
      <c r="R935" s="22"/>
      <c r="S935" s="22"/>
      <c r="T935" s="30"/>
    </row>
    <row r="936" spans="2:20">
      <c r="B936" s="29"/>
      <c r="C936" s="29"/>
      <c r="G936" s="19"/>
      <c r="H936" s="20"/>
      <c r="I936" s="20"/>
      <c r="J936" s="20"/>
      <c r="K936" s="21"/>
      <c r="L936" s="21"/>
      <c r="M936" s="21"/>
      <c r="N936" s="21"/>
      <c r="O936" s="21"/>
      <c r="P936" s="21"/>
      <c r="Q936" s="22"/>
      <c r="R936" s="22"/>
      <c r="S936" s="22"/>
      <c r="T936" s="30"/>
    </row>
    <row r="937" spans="2:20">
      <c r="B937" s="29"/>
      <c r="C937" s="29"/>
      <c r="G937" s="19"/>
      <c r="H937" s="20"/>
      <c r="I937" s="20"/>
      <c r="J937" s="20"/>
      <c r="K937" s="21"/>
      <c r="L937" s="21"/>
      <c r="M937" s="21"/>
      <c r="N937" s="21"/>
      <c r="O937" s="21"/>
      <c r="P937" s="21"/>
      <c r="Q937" s="22"/>
      <c r="R937" s="22"/>
      <c r="S937" s="22"/>
      <c r="T937" s="30"/>
    </row>
    <row r="938" spans="2:20">
      <c r="B938" s="29"/>
      <c r="C938" s="29"/>
      <c r="G938" s="19"/>
      <c r="H938" s="20"/>
      <c r="I938" s="20"/>
      <c r="J938" s="20"/>
      <c r="K938" s="21"/>
      <c r="L938" s="21"/>
      <c r="M938" s="21"/>
      <c r="N938" s="21"/>
      <c r="O938" s="21"/>
      <c r="P938" s="21"/>
      <c r="Q938" s="22"/>
      <c r="R938" s="22"/>
      <c r="S938" s="22"/>
      <c r="T938" s="30"/>
    </row>
    <row r="939" spans="2:20">
      <c r="B939" s="29"/>
      <c r="C939" s="29"/>
      <c r="G939" s="19"/>
      <c r="H939" s="20"/>
      <c r="I939" s="20"/>
      <c r="J939" s="20"/>
      <c r="K939" s="21"/>
      <c r="L939" s="21"/>
      <c r="M939" s="21"/>
      <c r="N939" s="21"/>
      <c r="O939" s="21"/>
      <c r="P939" s="21"/>
      <c r="Q939" s="22"/>
      <c r="R939" s="22"/>
      <c r="S939" s="22"/>
      <c r="T939" s="30"/>
    </row>
    <row r="940" spans="2:20">
      <c r="B940" s="29"/>
      <c r="C940" s="29"/>
      <c r="G940" s="19"/>
      <c r="H940" s="20"/>
      <c r="I940" s="20"/>
      <c r="J940" s="20"/>
      <c r="K940" s="21"/>
      <c r="L940" s="21"/>
      <c r="M940" s="21"/>
      <c r="N940" s="21"/>
      <c r="O940" s="21"/>
      <c r="P940" s="21"/>
      <c r="Q940" s="22"/>
      <c r="R940" s="22"/>
      <c r="S940" s="22"/>
      <c r="T940" s="30"/>
    </row>
    <row r="941" spans="2:20">
      <c r="B941" s="29"/>
      <c r="C941" s="29"/>
      <c r="G941" s="19"/>
      <c r="H941" s="20"/>
      <c r="I941" s="20"/>
      <c r="J941" s="20"/>
      <c r="K941" s="21"/>
      <c r="L941" s="21"/>
      <c r="M941" s="21"/>
      <c r="N941" s="21"/>
      <c r="O941" s="21"/>
      <c r="P941" s="21"/>
      <c r="Q941" s="22"/>
      <c r="R941" s="22"/>
      <c r="S941" s="22"/>
      <c r="T941" s="30"/>
    </row>
    <row r="942" spans="2:20">
      <c r="B942" s="29"/>
      <c r="C942" s="29"/>
      <c r="G942" s="19"/>
      <c r="H942" s="20"/>
      <c r="I942" s="20"/>
      <c r="J942" s="20"/>
      <c r="K942" s="21"/>
      <c r="L942" s="21"/>
      <c r="M942" s="21"/>
      <c r="N942" s="21"/>
      <c r="O942" s="21"/>
      <c r="P942" s="21"/>
      <c r="Q942" s="22"/>
      <c r="R942" s="22"/>
      <c r="S942" s="22"/>
      <c r="T942" s="30"/>
    </row>
    <row r="943" spans="2:20">
      <c r="B943" s="29"/>
      <c r="C943" s="29"/>
      <c r="G943" s="19"/>
      <c r="H943" s="20"/>
      <c r="I943" s="20"/>
      <c r="J943" s="20"/>
      <c r="K943" s="21"/>
      <c r="L943" s="21"/>
      <c r="M943" s="21"/>
      <c r="N943" s="21"/>
      <c r="O943" s="21"/>
      <c r="P943" s="21"/>
      <c r="Q943" s="22"/>
      <c r="R943" s="22"/>
      <c r="S943" s="22"/>
      <c r="T943" s="30"/>
    </row>
    <row r="944" spans="2:20">
      <c r="B944" s="29"/>
      <c r="C944" s="29"/>
      <c r="G944" s="19"/>
      <c r="H944" s="20"/>
      <c r="I944" s="20"/>
      <c r="J944" s="20"/>
      <c r="K944" s="21"/>
      <c r="L944" s="21"/>
      <c r="M944" s="21"/>
      <c r="N944" s="21"/>
      <c r="O944" s="21"/>
      <c r="P944" s="21"/>
      <c r="Q944" s="22"/>
      <c r="R944" s="22"/>
      <c r="S944" s="22"/>
      <c r="T944" s="30"/>
    </row>
    <row r="945" spans="2:20">
      <c r="B945" s="29"/>
      <c r="C945" s="29"/>
      <c r="G945" s="19"/>
      <c r="H945" s="20"/>
      <c r="I945" s="20"/>
      <c r="J945" s="20"/>
      <c r="K945" s="21"/>
      <c r="L945" s="21"/>
      <c r="M945" s="21"/>
      <c r="N945" s="21"/>
      <c r="O945" s="21"/>
      <c r="P945" s="21"/>
      <c r="Q945" s="22"/>
      <c r="R945" s="22"/>
      <c r="S945" s="22"/>
      <c r="T945" s="30"/>
    </row>
    <row r="946" spans="2:20">
      <c r="B946" s="29"/>
      <c r="C946" s="29"/>
      <c r="G946" s="19"/>
      <c r="H946" s="20"/>
      <c r="I946" s="20"/>
      <c r="J946" s="20"/>
      <c r="K946" s="21"/>
      <c r="L946" s="21"/>
      <c r="M946" s="21"/>
      <c r="N946" s="21"/>
      <c r="O946" s="21"/>
      <c r="P946" s="21"/>
      <c r="Q946" s="22"/>
      <c r="R946" s="22"/>
      <c r="S946" s="22"/>
      <c r="T946" s="30"/>
    </row>
    <row r="947" spans="2:20">
      <c r="B947" s="29"/>
      <c r="C947" s="29"/>
      <c r="G947" s="19"/>
      <c r="H947" s="20"/>
      <c r="I947" s="20"/>
      <c r="J947" s="20"/>
      <c r="K947" s="21"/>
      <c r="L947" s="21"/>
      <c r="M947" s="21"/>
      <c r="N947" s="21"/>
      <c r="O947" s="21"/>
      <c r="P947" s="21"/>
      <c r="Q947" s="22"/>
      <c r="R947" s="22"/>
      <c r="S947" s="22"/>
      <c r="T947" s="30"/>
    </row>
    <row r="948" spans="2:20">
      <c r="B948" s="29"/>
      <c r="C948" s="29"/>
      <c r="G948" s="19"/>
      <c r="H948" s="20"/>
      <c r="I948" s="20"/>
      <c r="J948" s="20"/>
      <c r="K948" s="21"/>
      <c r="L948" s="21"/>
      <c r="M948" s="21"/>
      <c r="N948" s="21"/>
      <c r="O948" s="21"/>
      <c r="P948" s="21"/>
      <c r="Q948" s="22"/>
      <c r="R948" s="22"/>
      <c r="S948" s="22"/>
      <c r="T948" s="30"/>
    </row>
    <row r="949" spans="2:20">
      <c r="B949" s="29"/>
      <c r="C949" s="29"/>
      <c r="G949" s="19"/>
      <c r="H949" s="20"/>
      <c r="I949" s="20"/>
      <c r="J949" s="20"/>
      <c r="K949" s="21"/>
      <c r="L949" s="21"/>
      <c r="M949" s="21"/>
      <c r="N949" s="21"/>
      <c r="O949" s="21"/>
      <c r="P949" s="21"/>
      <c r="Q949" s="22"/>
      <c r="R949" s="22"/>
      <c r="S949" s="22"/>
      <c r="T949" s="30"/>
    </row>
    <row r="950" spans="2:20">
      <c r="B950" s="29"/>
      <c r="C950" s="29"/>
      <c r="G950" s="19"/>
      <c r="H950" s="20"/>
      <c r="I950" s="20"/>
      <c r="J950" s="20"/>
      <c r="K950" s="21"/>
      <c r="L950" s="21"/>
      <c r="M950" s="21"/>
      <c r="N950" s="21"/>
      <c r="O950" s="21"/>
      <c r="P950" s="21"/>
      <c r="Q950" s="22"/>
      <c r="R950" s="22"/>
      <c r="S950" s="22"/>
      <c r="T950" s="30"/>
    </row>
    <row r="951" spans="2:20">
      <c r="B951" s="29"/>
      <c r="C951" s="29"/>
      <c r="G951" s="19"/>
      <c r="H951" s="20"/>
      <c r="I951" s="20"/>
      <c r="J951" s="20"/>
      <c r="K951" s="21"/>
      <c r="L951" s="21"/>
      <c r="M951" s="21"/>
      <c r="N951" s="21"/>
      <c r="O951" s="21"/>
      <c r="P951" s="21"/>
      <c r="Q951" s="22"/>
      <c r="R951" s="22"/>
      <c r="S951" s="22"/>
      <c r="T951" s="30"/>
    </row>
    <row r="952" spans="2:20">
      <c r="B952" s="29"/>
      <c r="C952" s="29"/>
      <c r="G952" s="19"/>
      <c r="H952" s="20"/>
      <c r="I952" s="20"/>
      <c r="J952" s="20"/>
      <c r="K952" s="21"/>
      <c r="L952" s="21"/>
      <c r="M952" s="21"/>
      <c r="N952" s="21"/>
      <c r="O952" s="21"/>
      <c r="P952" s="21"/>
      <c r="Q952" s="22"/>
      <c r="R952" s="22"/>
      <c r="S952" s="22"/>
      <c r="T952" s="30"/>
    </row>
    <row r="953" spans="2:20">
      <c r="B953" s="29"/>
      <c r="C953" s="29"/>
      <c r="G953" s="19"/>
      <c r="H953" s="20"/>
      <c r="I953" s="20"/>
      <c r="J953" s="20"/>
      <c r="K953" s="21"/>
      <c r="L953" s="21"/>
      <c r="M953" s="21"/>
      <c r="N953" s="21"/>
      <c r="O953" s="21"/>
      <c r="P953" s="21"/>
      <c r="Q953" s="22"/>
      <c r="R953" s="22"/>
      <c r="S953" s="22"/>
      <c r="T953" s="30"/>
    </row>
    <row r="954" spans="2:20">
      <c r="B954" s="29"/>
      <c r="C954" s="29"/>
      <c r="G954" s="19"/>
      <c r="H954" s="20"/>
      <c r="I954" s="20"/>
      <c r="J954" s="20"/>
      <c r="K954" s="21"/>
      <c r="L954" s="21"/>
      <c r="M954" s="21"/>
      <c r="N954" s="21"/>
      <c r="O954" s="21"/>
      <c r="P954" s="21"/>
      <c r="Q954" s="22"/>
      <c r="R954" s="22"/>
      <c r="S954" s="22"/>
      <c r="T954" s="30"/>
    </row>
    <row r="955" spans="2:20">
      <c r="B955" s="29"/>
      <c r="C955" s="29"/>
      <c r="G955" s="19"/>
      <c r="H955" s="20"/>
      <c r="I955" s="20"/>
      <c r="J955" s="20"/>
      <c r="K955" s="21"/>
      <c r="L955" s="21"/>
      <c r="M955" s="21"/>
      <c r="N955" s="21"/>
      <c r="O955" s="21"/>
      <c r="P955" s="21"/>
      <c r="Q955" s="22"/>
      <c r="R955" s="22"/>
      <c r="S955" s="22"/>
      <c r="T955" s="30"/>
    </row>
    <row r="956" spans="2:20">
      <c r="B956" s="29"/>
      <c r="C956" s="29"/>
      <c r="G956" s="19"/>
      <c r="H956" s="20"/>
      <c r="I956" s="20"/>
      <c r="J956" s="20"/>
      <c r="K956" s="21"/>
      <c r="L956" s="21"/>
      <c r="M956" s="21"/>
      <c r="N956" s="21"/>
      <c r="O956" s="21"/>
      <c r="P956" s="21"/>
      <c r="Q956" s="22"/>
      <c r="R956" s="22"/>
      <c r="S956" s="22"/>
      <c r="T956" s="30"/>
    </row>
    <row r="957" spans="2:20">
      <c r="B957" s="29"/>
      <c r="C957" s="29"/>
      <c r="G957" s="19"/>
      <c r="H957" s="20"/>
      <c r="I957" s="20"/>
      <c r="J957" s="20"/>
      <c r="K957" s="21"/>
      <c r="L957" s="21"/>
      <c r="M957" s="21"/>
      <c r="N957" s="21"/>
      <c r="O957" s="21"/>
      <c r="P957" s="21"/>
      <c r="Q957" s="22"/>
      <c r="R957" s="22"/>
      <c r="S957" s="22"/>
      <c r="T957" s="30"/>
    </row>
    <row r="958" spans="2:20">
      <c r="B958" s="29"/>
      <c r="C958" s="29"/>
      <c r="G958" s="19"/>
      <c r="H958" s="20"/>
      <c r="I958" s="20"/>
      <c r="J958" s="20"/>
      <c r="K958" s="21"/>
      <c r="L958" s="21"/>
      <c r="M958" s="21"/>
      <c r="N958" s="21"/>
      <c r="O958" s="21"/>
      <c r="P958" s="21"/>
      <c r="Q958" s="22"/>
      <c r="R958" s="22"/>
      <c r="S958" s="22"/>
      <c r="T958" s="30"/>
    </row>
    <row r="959" spans="2:20">
      <c r="B959" s="29"/>
      <c r="C959" s="29"/>
      <c r="G959" s="19"/>
      <c r="H959" s="20"/>
      <c r="I959" s="20"/>
      <c r="J959" s="20"/>
      <c r="K959" s="21"/>
      <c r="L959" s="21"/>
      <c r="M959" s="21"/>
      <c r="N959" s="21"/>
      <c r="O959" s="21"/>
      <c r="P959" s="21"/>
      <c r="Q959" s="22"/>
      <c r="R959" s="22"/>
      <c r="S959" s="22"/>
      <c r="T959" s="30"/>
    </row>
    <row r="960" spans="2:20">
      <c r="B960" s="29"/>
      <c r="C960" s="29"/>
      <c r="G960" s="19"/>
      <c r="H960" s="20"/>
      <c r="I960" s="20"/>
      <c r="J960" s="20"/>
      <c r="K960" s="21"/>
      <c r="L960" s="21"/>
      <c r="M960" s="21"/>
      <c r="N960" s="21"/>
      <c r="O960" s="21"/>
      <c r="P960" s="21"/>
      <c r="Q960" s="22"/>
      <c r="R960" s="22"/>
      <c r="S960" s="22"/>
      <c r="T960" s="30"/>
    </row>
    <row r="961" spans="2:20">
      <c r="B961" s="29"/>
      <c r="C961" s="29"/>
      <c r="G961" s="19"/>
      <c r="H961" s="20"/>
      <c r="I961" s="20"/>
      <c r="J961" s="20"/>
      <c r="K961" s="21"/>
      <c r="L961" s="21"/>
      <c r="M961" s="21"/>
      <c r="N961" s="21"/>
      <c r="O961" s="21"/>
      <c r="P961" s="21"/>
      <c r="Q961" s="22"/>
      <c r="R961" s="22"/>
      <c r="S961" s="22"/>
      <c r="T961" s="30"/>
    </row>
    <row r="962" spans="2:20">
      <c r="B962" s="29"/>
      <c r="C962" s="29"/>
      <c r="G962" s="19"/>
      <c r="H962" s="20"/>
      <c r="I962" s="20"/>
      <c r="J962" s="20"/>
      <c r="K962" s="21"/>
      <c r="L962" s="21"/>
      <c r="M962" s="21"/>
      <c r="N962" s="21"/>
      <c r="O962" s="21"/>
      <c r="P962" s="21"/>
      <c r="Q962" s="22"/>
      <c r="R962" s="22"/>
      <c r="S962" s="22"/>
      <c r="T962" s="30"/>
    </row>
    <row r="963" spans="2:20">
      <c r="B963" s="29"/>
      <c r="C963" s="29"/>
      <c r="G963" s="19"/>
      <c r="H963" s="20"/>
      <c r="I963" s="20"/>
      <c r="J963" s="20"/>
      <c r="K963" s="21"/>
      <c r="L963" s="21"/>
      <c r="M963" s="21"/>
      <c r="N963" s="21"/>
      <c r="O963" s="21"/>
      <c r="P963" s="21"/>
      <c r="Q963" s="22"/>
      <c r="R963" s="22"/>
      <c r="S963" s="22"/>
      <c r="T963" s="30"/>
    </row>
    <row r="964" spans="2:20">
      <c r="B964" s="29"/>
      <c r="C964" s="29"/>
      <c r="G964" s="19"/>
      <c r="H964" s="20"/>
      <c r="I964" s="20"/>
      <c r="J964" s="20"/>
      <c r="K964" s="21"/>
      <c r="L964" s="21"/>
      <c r="M964" s="21"/>
      <c r="N964" s="21"/>
      <c r="O964" s="21"/>
      <c r="P964" s="21"/>
      <c r="Q964" s="22"/>
      <c r="R964" s="22"/>
      <c r="S964" s="22"/>
      <c r="T964" s="30"/>
    </row>
    <row r="965" spans="2:20">
      <c r="B965" s="29"/>
      <c r="C965" s="29"/>
      <c r="G965" s="19"/>
      <c r="H965" s="20"/>
      <c r="I965" s="20"/>
      <c r="J965" s="20"/>
      <c r="K965" s="21"/>
      <c r="L965" s="21"/>
      <c r="M965" s="21"/>
      <c r="N965" s="21"/>
      <c r="O965" s="21"/>
      <c r="P965" s="21"/>
      <c r="Q965" s="22"/>
      <c r="R965" s="22"/>
      <c r="S965" s="22"/>
      <c r="T965" s="30"/>
    </row>
    <row r="966" spans="2:20">
      <c r="B966" s="29"/>
      <c r="C966" s="29"/>
      <c r="G966" s="19"/>
      <c r="H966" s="20"/>
      <c r="I966" s="20"/>
      <c r="J966" s="20"/>
      <c r="K966" s="21"/>
      <c r="L966" s="21"/>
      <c r="M966" s="21"/>
      <c r="N966" s="21"/>
      <c r="O966" s="21"/>
      <c r="P966" s="21"/>
      <c r="Q966" s="22"/>
      <c r="R966" s="22"/>
      <c r="S966" s="22"/>
      <c r="T966" s="30"/>
    </row>
    <row r="967" spans="2:20">
      <c r="B967" s="29"/>
      <c r="C967" s="29"/>
      <c r="G967" s="19"/>
      <c r="H967" s="20"/>
      <c r="I967" s="20"/>
      <c r="J967" s="20"/>
      <c r="K967" s="21"/>
      <c r="L967" s="21"/>
      <c r="M967" s="21"/>
      <c r="N967" s="21"/>
      <c r="O967" s="21"/>
      <c r="P967" s="21"/>
      <c r="Q967" s="22"/>
      <c r="R967" s="22"/>
      <c r="S967" s="22"/>
      <c r="T967" s="30"/>
    </row>
    <row r="968" spans="2:20">
      <c r="B968" s="29"/>
      <c r="C968" s="29"/>
      <c r="G968" s="19"/>
      <c r="H968" s="20"/>
      <c r="I968" s="20"/>
      <c r="J968" s="20"/>
      <c r="K968" s="21"/>
      <c r="L968" s="21"/>
      <c r="M968" s="21"/>
      <c r="N968" s="21"/>
      <c r="O968" s="21"/>
      <c r="P968" s="21"/>
      <c r="Q968" s="22"/>
      <c r="R968" s="22"/>
      <c r="S968" s="22"/>
      <c r="T968" s="30"/>
    </row>
    <row r="969" spans="2:20">
      <c r="B969" s="29"/>
      <c r="C969" s="29"/>
      <c r="G969" s="19"/>
      <c r="H969" s="20"/>
      <c r="I969" s="20"/>
      <c r="J969" s="20"/>
      <c r="K969" s="21"/>
      <c r="L969" s="21"/>
      <c r="M969" s="21"/>
      <c r="N969" s="21"/>
      <c r="O969" s="21"/>
      <c r="P969" s="21"/>
      <c r="Q969" s="22"/>
      <c r="R969" s="22"/>
      <c r="S969" s="22"/>
      <c r="T969" s="30"/>
    </row>
    <row r="970" spans="2:20">
      <c r="B970" s="29"/>
      <c r="C970" s="29"/>
      <c r="G970" s="19"/>
      <c r="H970" s="20"/>
      <c r="I970" s="20"/>
      <c r="J970" s="20"/>
      <c r="K970" s="21"/>
      <c r="L970" s="21"/>
      <c r="M970" s="21"/>
      <c r="N970" s="21"/>
      <c r="O970" s="21"/>
      <c r="P970" s="21"/>
      <c r="Q970" s="22"/>
      <c r="R970" s="22"/>
      <c r="S970" s="22"/>
      <c r="T970" s="30"/>
    </row>
    <row r="971" spans="2:20">
      <c r="B971" s="29"/>
      <c r="C971" s="29"/>
      <c r="G971" s="19"/>
      <c r="H971" s="20"/>
      <c r="I971" s="20"/>
      <c r="J971" s="20"/>
      <c r="K971" s="21"/>
      <c r="L971" s="21"/>
      <c r="M971" s="21"/>
      <c r="N971" s="21"/>
      <c r="O971" s="21"/>
      <c r="P971" s="21"/>
      <c r="Q971" s="22"/>
      <c r="R971" s="22"/>
      <c r="S971" s="22"/>
      <c r="T971" s="30"/>
    </row>
    <row r="972" spans="2:20">
      <c r="B972" s="29"/>
      <c r="C972" s="29"/>
      <c r="G972" s="19"/>
      <c r="H972" s="20"/>
      <c r="I972" s="20"/>
      <c r="J972" s="20"/>
      <c r="K972" s="21"/>
      <c r="L972" s="21"/>
      <c r="M972" s="21"/>
      <c r="N972" s="21"/>
      <c r="O972" s="21"/>
      <c r="P972" s="21"/>
      <c r="Q972" s="22"/>
      <c r="R972" s="22"/>
      <c r="S972" s="22"/>
      <c r="T972" s="30"/>
    </row>
    <row r="973" spans="2:20">
      <c r="B973" s="29"/>
      <c r="C973" s="29"/>
      <c r="G973" s="19"/>
      <c r="H973" s="20"/>
      <c r="I973" s="20"/>
      <c r="J973" s="20"/>
      <c r="K973" s="21"/>
      <c r="L973" s="21"/>
      <c r="M973" s="21"/>
      <c r="N973" s="21"/>
      <c r="O973" s="21"/>
      <c r="P973" s="21"/>
      <c r="Q973" s="22"/>
      <c r="R973" s="22"/>
      <c r="S973" s="22"/>
      <c r="T973" s="30"/>
    </row>
    <row r="974" spans="2:20">
      <c r="B974" s="29"/>
      <c r="C974" s="29"/>
      <c r="G974" s="19"/>
      <c r="H974" s="20"/>
      <c r="I974" s="20"/>
      <c r="J974" s="20"/>
      <c r="K974" s="21"/>
      <c r="L974" s="21"/>
      <c r="M974" s="21"/>
      <c r="N974" s="21"/>
      <c r="O974" s="21"/>
      <c r="P974" s="21"/>
      <c r="Q974" s="22"/>
      <c r="R974" s="22"/>
      <c r="S974" s="22"/>
      <c r="T974" s="30"/>
    </row>
    <row r="975" spans="2:20">
      <c r="G975" s="19"/>
      <c r="H975" s="20"/>
      <c r="I975" s="20"/>
      <c r="J975" s="20"/>
      <c r="K975" s="21"/>
      <c r="L975" s="21"/>
      <c r="M975" s="21"/>
      <c r="N975" s="21"/>
      <c r="O975" s="21"/>
      <c r="P975" s="21"/>
      <c r="Q975" s="22"/>
      <c r="R975" s="22"/>
      <c r="S975" s="22"/>
      <c r="T975" s="30"/>
    </row>
    <row r="976" spans="2:20">
      <c r="G976" s="19"/>
      <c r="H976" s="20"/>
      <c r="I976" s="20"/>
      <c r="J976" s="20"/>
      <c r="K976" s="21"/>
      <c r="L976" s="21"/>
      <c r="M976" s="21"/>
      <c r="N976" s="21"/>
      <c r="O976" s="21"/>
      <c r="P976" s="21"/>
      <c r="Q976" s="22"/>
      <c r="R976" s="22"/>
      <c r="S976" s="22"/>
      <c r="T976" s="30"/>
    </row>
    <row r="977" spans="7:20">
      <c r="G977" s="19"/>
      <c r="H977" s="20"/>
      <c r="I977" s="20"/>
      <c r="J977" s="20"/>
      <c r="K977" s="21"/>
      <c r="L977" s="21"/>
      <c r="M977" s="21"/>
      <c r="N977" s="21"/>
      <c r="O977" s="21"/>
      <c r="P977" s="21"/>
      <c r="Q977" s="22"/>
      <c r="R977" s="22"/>
      <c r="S977" s="22"/>
      <c r="T977"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8:J36"/>
  <sheetViews>
    <sheetView workbookViewId="0"/>
  </sheetViews>
  <sheetFormatPr baseColWidth="10" defaultColWidth="14.42578125" defaultRowHeight="15" customHeight="1"/>
  <cols>
    <col min="9" max="9" width="23.42578125" customWidth="1"/>
  </cols>
  <sheetData>
    <row r="18" spans="1:10">
      <c r="E18" s="15" t="s">
        <v>33</v>
      </c>
    </row>
    <row r="19" spans="1:10">
      <c r="B19" s="15" t="s">
        <v>34</v>
      </c>
      <c r="H19" s="15" t="s">
        <v>34</v>
      </c>
    </row>
    <row r="21" spans="1:10">
      <c r="A21" s="15" t="s">
        <v>35</v>
      </c>
      <c r="B21" s="38" t="s">
        <v>36</v>
      </c>
      <c r="C21" s="38" t="s">
        <v>42</v>
      </c>
      <c r="G21" s="15" t="s">
        <v>35</v>
      </c>
      <c r="H21" s="38" t="s">
        <v>36</v>
      </c>
      <c r="I21" s="38" t="s">
        <v>42</v>
      </c>
    </row>
    <row r="22" spans="1:10">
      <c r="A22" s="39" t="s">
        <v>43</v>
      </c>
      <c r="B22" s="41">
        <v>44</v>
      </c>
      <c r="C22" s="47">
        <f>(C25/3.14*32)^(1/3)</f>
        <v>31.022938415457407</v>
      </c>
      <c r="D22" s="49" t="s">
        <v>57</v>
      </c>
      <c r="G22" s="39" t="s">
        <v>43</v>
      </c>
      <c r="H22" s="41">
        <v>44</v>
      </c>
      <c r="I22" s="47">
        <f>(I25/3.14*32)^(1/3)</f>
        <v>31.022938415457407</v>
      </c>
      <c r="J22" s="49" t="s">
        <v>57</v>
      </c>
    </row>
    <row r="23" spans="1:10">
      <c r="A23" s="39" t="s">
        <v>59</v>
      </c>
      <c r="B23" s="41">
        <v>39.5</v>
      </c>
      <c r="C23" s="47">
        <f>(C25/3.14*16)^(1/3)</f>
        <v>24.622922537920875</v>
      </c>
      <c r="D23" s="49" t="s">
        <v>62</v>
      </c>
      <c r="E23">
        <f>44-39.5</f>
        <v>4.5</v>
      </c>
      <c r="G23" s="39" t="s">
        <v>59</v>
      </c>
      <c r="H23" s="41">
        <v>39</v>
      </c>
      <c r="I23" s="47">
        <f>(I25/3.14*16)^(1/3)</f>
        <v>24.622922537920875</v>
      </c>
      <c r="J23" s="49" t="s">
        <v>62</v>
      </c>
    </row>
    <row r="24" spans="1:10">
      <c r="A24" s="39" t="s">
        <v>63</v>
      </c>
      <c r="B24" s="47">
        <f>3.14*($B22^4-$B23^4)/64</f>
        <v>64454.188183593753</v>
      </c>
      <c r="C24" s="47">
        <f>B24</f>
        <v>64454.188183593753</v>
      </c>
      <c r="D24" s="49" t="s">
        <v>63</v>
      </c>
      <c r="G24" s="39" t="s">
        <v>63</v>
      </c>
      <c r="H24" s="47">
        <f>3.14*($B22^4-$B23^4)/64</f>
        <v>64454.188183593753</v>
      </c>
      <c r="I24" s="47">
        <f>H24</f>
        <v>64454.188183593753</v>
      </c>
      <c r="J24" s="49" t="s">
        <v>63</v>
      </c>
    </row>
    <row r="25" spans="1:10">
      <c r="A25" s="39" t="s">
        <v>64</v>
      </c>
      <c r="B25" s="47">
        <f>3.14*($B22^4-$B23^4)/32/$B22</f>
        <v>2929.7358265269886</v>
      </c>
      <c r="C25" s="47">
        <f>B25</f>
        <v>2929.7358265269886</v>
      </c>
      <c r="D25" s="49" t="s">
        <v>64</v>
      </c>
      <c r="G25" s="39" t="s">
        <v>64</v>
      </c>
      <c r="H25" s="47">
        <f>3.14*($B22^4-$B23^4)/32/$B22</f>
        <v>2929.7358265269886</v>
      </c>
      <c r="I25" s="47">
        <f>H25</f>
        <v>2929.7358265269886</v>
      </c>
      <c r="J25" s="49" t="s">
        <v>64</v>
      </c>
    </row>
    <row r="26" spans="1:10">
      <c r="A26" s="39" t="s">
        <v>68</v>
      </c>
      <c r="B26" s="47">
        <f>3.14*($B22^4-$B23^4)/32</f>
        <v>128908.37636718751</v>
      </c>
      <c r="C26" s="47">
        <f>B26</f>
        <v>128908.37636718751</v>
      </c>
      <c r="D26" s="49" t="s">
        <v>68</v>
      </c>
      <c r="G26" s="39" t="s">
        <v>68</v>
      </c>
      <c r="H26" s="47">
        <f>3.14*($B22^4-$B23^4)/32</f>
        <v>128908.37636718751</v>
      </c>
      <c r="I26" s="47">
        <f>H26</f>
        <v>128908.37636718751</v>
      </c>
      <c r="J26" s="49" t="s">
        <v>68</v>
      </c>
    </row>
    <row r="27" spans="1:10">
      <c r="A27" s="39" t="s">
        <v>72</v>
      </c>
      <c r="B27" s="47">
        <f>3.14*($B22^4-$B23^4)/16/$B22</f>
        <v>5859.4716530539772</v>
      </c>
      <c r="C27" s="47">
        <f>B27</f>
        <v>5859.4716530539772</v>
      </c>
      <c r="D27" s="49" t="s">
        <v>72</v>
      </c>
      <c r="G27" s="39" t="s">
        <v>72</v>
      </c>
      <c r="H27" s="47">
        <f>3.14*($B22^4-$B23^4)/16/$B22</f>
        <v>5859.4716530539772</v>
      </c>
      <c r="I27" s="47">
        <f>H27</f>
        <v>5859.4716530539772</v>
      </c>
      <c r="J27" s="49" t="s">
        <v>72</v>
      </c>
    </row>
    <row r="28" spans="1:10">
      <c r="A28" s="39" t="s">
        <v>78</v>
      </c>
      <c r="B28" s="47">
        <f>(D35-A35)/(3.14*B23^2)</f>
        <v>0.96163953800479052</v>
      </c>
      <c r="C28" s="57"/>
      <c r="D28" s="58"/>
      <c r="G28" s="39" t="s">
        <v>78</v>
      </c>
      <c r="H28" s="47">
        <v>0.98645502246678129</v>
      </c>
      <c r="I28" s="57"/>
      <c r="J28" s="58"/>
    </row>
    <row r="29" spans="1:10">
      <c r="G29" s="59"/>
      <c r="H29" s="60"/>
      <c r="I29" s="60"/>
      <c r="J29" s="58"/>
    </row>
    <row r="32" spans="1:10">
      <c r="A32" s="61" t="s">
        <v>81</v>
      </c>
      <c r="B32" s="61" t="s">
        <v>82</v>
      </c>
      <c r="C32" s="61" t="s">
        <v>83</v>
      </c>
      <c r="D32" s="61" t="s">
        <v>84</v>
      </c>
      <c r="E32" s="61" t="s">
        <v>85</v>
      </c>
      <c r="G32" s="63"/>
      <c r="H32" s="57"/>
      <c r="I32" s="57"/>
      <c r="J32" s="64"/>
    </row>
    <row r="33" spans="1:10">
      <c r="A33" s="61" t="s">
        <v>86</v>
      </c>
      <c r="B33" s="61" t="s">
        <v>87</v>
      </c>
      <c r="C33" s="61" t="s">
        <v>88</v>
      </c>
      <c r="D33" s="61" t="s">
        <v>89</v>
      </c>
      <c r="E33" s="61" t="s">
        <v>90</v>
      </c>
      <c r="H33" s="63" t="s">
        <v>91</v>
      </c>
      <c r="I33" s="57"/>
      <c r="J33" s="64"/>
    </row>
    <row r="34" spans="1:10">
      <c r="A34" s="65"/>
      <c r="B34" s="65"/>
      <c r="C34" s="65"/>
      <c r="D34" s="65"/>
      <c r="E34" s="65"/>
      <c r="G34" s="63" t="s">
        <v>92</v>
      </c>
      <c r="H34" s="57"/>
      <c r="I34" s="57"/>
      <c r="J34" s="64"/>
    </row>
    <row r="35" spans="1:10">
      <c r="A35" s="66">
        <v>2732.933</v>
      </c>
      <c r="B35" s="66">
        <v>1262.615</v>
      </c>
      <c r="C35" s="66">
        <v>4711.25</v>
      </c>
      <c r="D35" s="66">
        <v>7444.183</v>
      </c>
      <c r="E35" s="66">
        <v>49.192999999999998</v>
      </c>
      <c r="G35" s="63" t="s">
        <v>93</v>
      </c>
      <c r="H35" s="67">
        <f>1.6/B28</f>
        <v>1.6638250994958876</v>
      </c>
      <c r="I35" s="63" t="s">
        <v>97</v>
      </c>
      <c r="J35" s="64">
        <f>1.1/B28</f>
        <v>1.1438797559034228</v>
      </c>
    </row>
    <row r="36" spans="1:10">
      <c r="G36" s="63" t="s">
        <v>98</v>
      </c>
      <c r="H36" s="67">
        <f>1.5/B28</f>
        <v>1.5598360307773946</v>
      </c>
      <c r="I36" s="63" t="s">
        <v>99</v>
      </c>
      <c r="J36" s="64">
        <f>1.3/B28</f>
        <v>1.3518578933404088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22"/>
  <sheetViews>
    <sheetView topLeftCell="A40" zoomScale="70" zoomScaleNormal="70" workbookViewId="0">
      <selection activeCell="O117" sqref="O117:O118"/>
    </sheetView>
  </sheetViews>
  <sheetFormatPr baseColWidth="10" defaultRowHeight="15"/>
  <cols>
    <col min="1" max="1" width="41.42578125" customWidth="1"/>
    <col min="2" max="2" width="11.42578125" customWidth="1"/>
    <col min="3" max="3" width="44.7109375" customWidth="1"/>
    <col min="4" max="4" width="53" customWidth="1"/>
    <col min="5" max="6" width="14.140625" style="37" customWidth="1"/>
    <col min="7" max="7" width="3.5703125" style="37" customWidth="1"/>
    <col min="8" max="8" width="12.85546875" customWidth="1"/>
    <col min="9" max="9" width="10.5703125" customWidth="1"/>
    <col min="10" max="10" width="18.85546875" customWidth="1"/>
  </cols>
  <sheetData>
    <row r="2" spans="1:10" ht="18.75">
      <c r="A2" s="84" t="s">
        <v>195</v>
      </c>
      <c r="B2" s="85"/>
      <c r="C2" s="303" t="s">
        <v>194</v>
      </c>
      <c r="D2" s="303"/>
      <c r="E2" s="138"/>
      <c r="F2" s="138"/>
      <c r="G2" s="85"/>
      <c r="H2" s="303" t="s">
        <v>193</v>
      </c>
      <c r="I2" s="303"/>
      <c r="J2" s="303"/>
    </row>
    <row r="3" spans="1:10" s="37" customFormat="1" ht="7.5" customHeight="1">
      <c r="A3" s="82"/>
      <c r="C3" s="83"/>
      <c r="D3" s="83"/>
      <c r="E3" s="83"/>
      <c r="F3" s="83"/>
      <c r="H3" s="83"/>
      <c r="I3" s="83"/>
      <c r="J3" s="83"/>
    </row>
    <row r="4" spans="1:10" ht="15.75">
      <c r="A4" s="104"/>
      <c r="B4" s="104"/>
      <c r="C4" s="105" t="s">
        <v>192</v>
      </c>
      <c r="D4" s="105" t="s">
        <v>5</v>
      </c>
      <c r="E4" s="105"/>
      <c r="F4" s="105"/>
      <c r="G4" s="106"/>
      <c r="H4" s="107" t="s">
        <v>6</v>
      </c>
      <c r="I4" s="108" t="s">
        <v>188</v>
      </c>
      <c r="J4" s="109" t="s">
        <v>191</v>
      </c>
    </row>
    <row r="5" spans="1:10" s="37" customFormat="1" ht="15.75">
      <c r="A5" s="111" t="s">
        <v>196</v>
      </c>
      <c r="B5" s="86"/>
      <c r="C5" s="97"/>
      <c r="D5" s="98"/>
      <c r="E5" s="98"/>
      <c r="F5" s="98"/>
      <c r="G5" s="87"/>
      <c r="H5" s="88">
        <v>75</v>
      </c>
      <c r="I5" s="89">
        <v>75</v>
      </c>
      <c r="J5" s="90">
        <v>75</v>
      </c>
    </row>
    <row r="6" spans="1:10">
      <c r="A6" s="103" t="s">
        <v>185</v>
      </c>
      <c r="B6" s="91"/>
      <c r="C6" s="99">
        <v>43710</v>
      </c>
      <c r="D6" s="100"/>
      <c r="E6" s="100"/>
      <c r="F6" s="100"/>
      <c r="G6" s="92"/>
      <c r="H6" s="93" t="s">
        <v>189</v>
      </c>
      <c r="I6" s="94">
        <v>3</v>
      </c>
      <c r="J6" s="95" t="s">
        <v>189</v>
      </c>
    </row>
    <row r="7" spans="1:10">
      <c r="A7" s="103" t="s">
        <v>186</v>
      </c>
      <c r="B7" s="91"/>
      <c r="C7" s="101"/>
      <c r="D7" s="100"/>
      <c r="E7" s="100"/>
      <c r="F7" s="100"/>
      <c r="G7" s="92"/>
      <c r="H7" s="93">
        <v>4</v>
      </c>
      <c r="I7" s="94" t="s">
        <v>189</v>
      </c>
      <c r="J7" s="95" t="s">
        <v>189</v>
      </c>
    </row>
    <row r="8" spans="1:10">
      <c r="A8" s="103" t="s">
        <v>187</v>
      </c>
      <c r="B8" s="91"/>
      <c r="C8" s="101"/>
      <c r="D8" s="100"/>
      <c r="E8" s="100"/>
      <c r="F8" s="100"/>
      <c r="G8" s="92"/>
      <c r="H8" s="93">
        <v>2</v>
      </c>
      <c r="I8" s="94" t="s">
        <v>189</v>
      </c>
      <c r="J8" s="95" t="s">
        <v>189</v>
      </c>
    </row>
    <row r="9" spans="1:10">
      <c r="A9" s="103" t="s">
        <v>190</v>
      </c>
      <c r="B9" s="91"/>
      <c r="C9" s="101"/>
      <c r="D9" s="102">
        <v>43714</v>
      </c>
      <c r="E9" s="102"/>
      <c r="F9" s="102"/>
      <c r="G9" s="96"/>
      <c r="H9" s="93" t="s">
        <v>189</v>
      </c>
      <c r="I9" s="94" t="s">
        <v>189</v>
      </c>
      <c r="J9" s="95">
        <v>1</v>
      </c>
    </row>
    <row r="10" spans="1:10" ht="6" customHeight="1"/>
    <row r="11" spans="1:10" ht="18.75">
      <c r="A11" s="112" t="s">
        <v>197</v>
      </c>
      <c r="B11" s="110"/>
      <c r="C11" s="302"/>
      <c r="D11" s="302"/>
      <c r="E11" s="137"/>
      <c r="F11" s="137"/>
      <c r="G11" s="110"/>
      <c r="H11" s="113">
        <f>SUM(H6:H9)*H5</f>
        <v>450</v>
      </c>
      <c r="I11" s="114">
        <f>SUM(I6:I9)*I5</f>
        <v>225</v>
      </c>
      <c r="J11" s="115">
        <f>SUM(J6:J9)*J5</f>
        <v>75</v>
      </c>
    </row>
    <row r="12" spans="1:10">
      <c r="A12" s="116" t="s">
        <v>198</v>
      </c>
      <c r="B12" s="110"/>
      <c r="C12" s="110">
        <f>SUM(H11:J11)</f>
        <v>750</v>
      </c>
      <c r="D12" s="110"/>
      <c r="E12" s="110"/>
      <c r="F12" s="110"/>
      <c r="G12" s="110"/>
      <c r="H12" s="110"/>
      <c r="I12" s="110"/>
      <c r="J12" s="110"/>
    </row>
    <row r="13" spans="1:10" ht="15.75" thickBot="1">
      <c r="A13" s="117" t="s">
        <v>199</v>
      </c>
      <c r="C13">
        <v>20</v>
      </c>
    </row>
    <row r="14" spans="1:10" ht="15.75" thickBot="1">
      <c r="A14" s="118" t="s">
        <v>200</v>
      </c>
      <c r="B14" s="119"/>
      <c r="C14" s="119">
        <f>(1+C13/100)*C12</f>
        <v>900</v>
      </c>
      <c r="D14" s="120"/>
      <c r="E14" s="110"/>
      <c r="F14" s="110"/>
    </row>
    <row r="18" spans="1:10" ht="18.75">
      <c r="A18" s="84" t="s">
        <v>195</v>
      </c>
      <c r="B18" s="85"/>
      <c r="C18" s="303" t="s">
        <v>194</v>
      </c>
      <c r="D18" s="303"/>
      <c r="E18" s="138"/>
      <c r="F18" s="138"/>
      <c r="G18" s="85"/>
      <c r="H18" s="303" t="s">
        <v>193</v>
      </c>
      <c r="I18" s="303"/>
      <c r="J18" s="303"/>
    </row>
    <row r="19" spans="1:10" ht="18.75">
      <c r="A19" s="82"/>
      <c r="B19" s="37"/>
      <c r="C19" s="83"/>
      <c r="D19" s="83"/>
      <c r="E19" s="83"/>
      <c r="F19" s="83"/>
      <c r="H19" s="83"/>
      <c r="I19" s="83"/>
      <c r="J19" s="83"/>
    </row>
    <row r="20" spans="1:10" ht="15.75">
      <c r="A20" s="104"/>
      <c r="B20" s="104"/>
      <c r="C20" s="105" t="s">
        <v>192</v>
      </c>
      <c r="D20" s="105" t="s">
        <v>5</v>
      </c>
      <c r="E20" s="105"/>
      <c r="F20" s="105"/>
      <c r="G20" s="106"/>
      <c r="H20" s="124" t="s">
        <v>201</v>
      </c>
      <c r="I20" s="124" t="s">
        <v>202</v>
      </c>
    </row>
    <row r="21" spans="1:10" ht="15.75">
      <c r="A21" s="111" t="s">
        <v>196</v>
      </c>
      <c r="B21" s="86"/>
      <c r="C21" s="97"/>
      <c r="D21" s="98"/>
      <c r="E21" s="98"/>
      <c r="F21" s="98"/>
      <c r="G21" s="87"/>
      <c r="H21" s="90">
        <v>105</v>
      </c>
      <c r="I21" s="90">
        <v>60</v>
      </c>
    </row>
    <row r="22" spans="1:10" ht="33.75" customHeight="1">
      <c r="A22" s="123" t="s">
        <v>206</v>
      </c>
      <c r="B22" s="91"/>
      <c r="C22" s="99">
        <v>43818</v>
      </c>
      <c r="D22" s="121" t="s">
        <v>204</v>
      </c>
      <c r="E22" s="121"/>
      <c r="F22" s="121"/>
      <c r="G22" s="92"/>
      <c r="H22" s="95"/>
      <c r="I22" s="95"/>
    </row>
    <row r="23" spans="1:10" s="37" customFormat="1">
      <c r="A23" s="122" t="s">
        <v>203</v>
      </c>
      <c r="B23" s="91"/>
      <c r="C23" s="99"/>
      <c r="D23" s="102"/>
      <c r="E23" s="102"/>
      <c r="F23" s="102"/>
      <c r="G23" s="92"/>
      <c r="H23" s="95">
        <v>1</v>
      </c>
      <c r="I23" s="95" t="s">
        <v>189</v>
      </c>
    </row>
    <row r="24" spans="1:10">
      <c r="A24" s="122" t="s">
        <v>190</v>
      </c>
      <c r="B24" s="91"/>
      <c r="C24" s="101"/>
      <c r="D24" s="102"/>
      <c r="E24" s="102"/>
      <c r="F24" s="102"/>
      <c r="G24" s="96"/>
      <c r="H24" s="95" t="s">
        <v>189</v>
      </c>
      <c r="I24" s="95">
        <v>1</v>
      </c>
    </row>
    <row r="25" spans="1:10" ht="6.75" customHeight="1">
      <c r="A25" s="37"/>
      <c r="B25" s="37"/>
      <c r="C25" s="37"/>
      <c r="D25" s="37"/>
      <c r="H25" s="37"/>
      <c r="I25" s="37"/>
    </row>
    <row r="26" spans="1:10" ht="18.75">
      <c r="A26" s="112" t="s">
        <v>197</v>
      </c>
      <c r="B26" s="110"/>
      <c r="C26" s="302"/>
      <c r="D26" s="302"/>
      <c r="E26" s="137"/>
      <c r="F26" s="137"/>
      <c r="G26" s="110"/>
      <c r="H26" s="115">
        <f>SUM(H22:H24)*H21</f>
        <v>105</v>
      </c>
      <c r="I26" s="115">
        <f>SUM(I22:I24)*I21</f>
        <v>60</v>
      </c>
    </row>
    <row r="27" spans="1:10">
      <c r="A27" s="116" t="s">
        <v>198</v>
      </c>
      <c r="B27" s="110"/>
      <c r="C27" s="110">
        <f>SUM(H26:I26)</f>
        <v>165</v>
      </c>
      <c r="D27" s="110"/>
      <c r="E27" s="110"/>
      <c r="F27" s="110"/>
      <c r="G27" s="110"/>
      <c r="H27" s="110"/>
      <c r="I27" s="110"/>
      <c r="J27" s="110"/>
    </row>
    <row r="28" spans="1:10" ht="15.75" thickBot="1">
      <c r="A28" s="117" t="s">
        <v>199</v>
      </c>
      <c r="B28" s="37"/>
      <c r="C28" s="37">
        <v>20</v>
      </c>
      <c r="D28" s="37"/>
      <c r="H28" s="37"/>
      <c r="I28" s="37"/>
      <c r="J28" s="37"/>
    </row>
    <row r="29" spans="1:10" ht="15.75" thickBot="1">
      <c r="A29" s="118" t="s">
        <v>205</v>
      </c>
      <c r="B29" s="119"/>
      <c r="C29" s="119">
        <f>(1+C28/100)*C27</f>
        <v>198</v>
      </c>
      <c r="D29" s="120"/>
      <c r="E29" s="110"/>
      <c r="F29" s="110"/>
      <c r="H29" s="37"/>
      <c r="I29" s="37"/>
      <c r="J29" s="37"/>
    </row>
    <row r="32" spans="1:10" ht="15.75" thickBot="1"/>
    <row r="33" spans="1:10" ht="29.25" customHeight="1" thickBot="1">
      <c r="A33" s="125" t="s">
        <v>207</v>
      </c>
      <c r="B33" s="78" t="s">
        <v>229</v>
      </c>
      <c r="C33" s="132" t="s">
        <v>227</v>
      </c>
      <c r="D33" s="133" t="s">
        <v>1</v>
      </c>
      <c r="E33" s="141"/>
      <c r="F33" s="141"/>
      <c r="G33" s="134"/>
      <c r="H33" s="135" t="s">
        <v>208</v>
      </c>
      <c r="I33" s="136" t="s">
        <v>219</v>
      </c>
      <c r="J33" s="136" t="s">
        <v>228</v>
      </c>
    </row>
    <row r="34" spans="1:10" ht="15.75" thickBot="1">
      <c r="A34" s="126" t="s">
        <v>209</v>
      </c>
      <c r="B34">
        <v>1</v>
      </c>
      <c r="C34" s="78" t="s">
        <v>222</v>
      </c>
      <c r="D34" s="127" t="s">
        <v>210</v>
      </c>
      <c r="E34" s="142"/>
      <c r="F34" s="142"/>
      <c r="H34" s="127">
        <v>2</v>
      </c>
      <c r="I34" s="127">
        <v>75</v>
      </c>
      <c r="J34" s="127">
        <v>150</v>
      </c>
    </row>
    <row r="35" spans="1:10" ht="15.75" thickBot="1">
      <c r="A35" s="126" t="s">
        <v>209</v>
      </c>
      <c r="B35">
        <v>2</v>
      </c>
      <c r="C35" s="78" t="s">
        <v>222</v>
      </c>
      <c r="D35" s="127" t="s">
        <v>210</v>
      </c>
      <c r="E35" s="142"/>
      <c r="F35" s="142"/>
      <c r="H35" s="127">
        <v>2</v>
      </c>
      <c r="I35" s="127">
        <v>75</v>
      </c>
      <c r="J35" s="127">
        <v>150</v>
      </c>
    </row>
    <row r="36" spans="1:10" ht="15.75" thickBot="1">
      <c r="A36" s="126" t="s">
        <v>221</v>
      </c>
      <c r="B36">
        <v>3</v>
      </c>
      <c r="C36" s="78" t="s">
        <v>223</v>
      </c>
      <c r="D36" s="127" t="s">
        <v>210</v>
      </c>
      <c r="E36" s="142"/>
      <c r="F36" s="142"/>
      <c r="H36" s="127">
        <v>1</v>
      </c>
      <c r="I36" s="127">
        <v>75</v>
      </c>
      <c r="J36" s="127">
        <f>H36*I36</f>
        <v>75</v>
      </c>
    </row>
    <row r="37" spans="1:10" ht="15.75" thickBot="1">
      <c r="A37" s="126" t="s">
        <v>220</v>
      </c>
      <c r="B37">
        <v>4</v>
      </c>
      <c r="C37" s="131" t="s">
        <v>224</v>
      </c>
      <c r="D37" s="127" t="s">
        <v>211</v>
      </c>
      <c r="E37" s="142"/>
      <c r="F37" s="142"/>
      <c r="H37" s="126">
        <v>2</v>
      </c>
      <c r="I37" s="127">
        <v>75</v>
      </c>
      <c r="J37" s="127">
        <v>150</v>
      </c>
    </row>
    <row r="38" spans="1:10" ht="15.75" thickBot="1">
      <c r="A38" s="126" t="s">
        <v>212</v>
      </c>
      <c r="B38">
        <v>5</v>
      </c>
      <c r="C38" s="131" t="s">
        <v>225</v>
      </c>
      <c r="D38" s="127" t="s">
        <v>211</v>
      </c>
      <c r="E38" s="142"/>
      <c r="F38" s="142"/>
      <c r="H38" s="127">
        <v>4</v>
      </c>
      <c r="I38" s="127">
        <v>105</v>
      </c>
      <c r="J38" s="127">
        <v>420</v>
      </c>
    </row>
    <row r="39" spans="1:10" ht="15.75" thickBot="1">
      <c r="A39" s="126" t="s">
        <v>213</v>
      </c>
      <c r="B39">
        <v>6</v>
      </c>
      <c r="C39" s="131" t="s">
        <v>226</v>
      </c>
      <c r="D39" s="127" t="s">
        <v>211</v>
      </c>
      <c r="E39" s="142"/>
      <c r="F39" s="142"/>
      <c r="H39" s="127">
        <v>1</v>
      </c>
      <c r="I39" s="127">
        <v>105</v>
      </c>
      <c r="J39" s="127">
        <v>105</v>
      </c>
    </row>
    <row r="40" spans="1:10" s="37" customFormat="1" ht="15.75" thickBot="1">
      <c r="A40" s="126" t="s">
        <v>221</v>
      </c>
      <c r="B40" s="37">
        <v>7</v>
      </c>
      <c r="C40" s="78" t="s">
        <v>223</v>
      </c>
      <c r="D40" s="127" t="s">
        <v>211</v>
      </c>
      <c r="E40" s="142"/>
      <c r="F40" s="142"/>
      <c r="H40" s="127">
        <v>1</v>
      </c>
      <c r="I40" s="127">
        <v>75</v>
      </c>
      <c r="J40" s="127">
        <f>H40*I40</f>
        <v>75</v>
      </c>
    </row>
    <row r="41" spans="1:10" ht="15.75" thickBot="1">
      <c r="A41" s="126" t="s">
        <v>212</v>
      </c>
      <c r="B41" s="37">
        <v>8</v>
      </c>
      <c r="C41" s="131" t="s">
        <v>225</v>
      </c>
      <c r="D41" s="127" t="s">
        <v>214</v>
      </c>
      <c r="E41" s="142"/>
      <c r="F41" s="142"/>
      <c r="H41" s="127">
        <v>8</v>
      </c>
      <c r="I41" s="127">
        <v>105</v>
      </c>
      <c r="J41" s="127">
        <v>840</v>
      </c>
    </row>
    <row r="42" spans="1:10" ht="15.75" thickBot="1">
      <c r="A42" s="126" t="s">
        <v>213</v>
      </c>
      <c r="B42" s="37">
        <v>9</v>
      </c>
      <c r="C42" s="131" t="s">
        <v>226</v>
      </c>
      <c r="D42" s="127" t="s">
        <v>214</v>
      </c>
      <c r="E42" s="142"/>
      <c r="F42" s="142"/>
      <c r="H42" s="127">
        <v>4</v>
      </c>
      <c r="I42" s="127">
        <v>105</v>
      </c>
      <c r="J42" s="127">
        <v>420</v>
      </c>
    </row>
    <row r="43" spans="1:10" ht="15.75" thickBot="1">
      <c r="A43" s="126" t="s">
        <v>220</v>
      </c>
      <c r="B43" s="37">
        <v>10</v>
      </c>
      <c r="C43" s="131" t="s">
        <v>224</v>
      </c>
      <c r="D43" s="127" t="s">
        <v>214</v>
      </c>
      <c r="E43" s="142"/>
      <c r="F43" s="142"/>
      <c r="H43" s="126">
        <v>1</v>
      </c>
      <c r="I43" s="127">
        <v>75</v>
      </c>
      <c r="J43" s="127">
        <v>75</v>
      </c>
    </row>
    <row r="44" spans="1:10" ht="15.75" thickBot="1">
      <c r="A44" s="126" t="s">
        <v>220</v>
      </c>
      <c r="B44" s="37">
        <v>11</v>
      </c>
      <c r="C44" s="131" t="s">
        <v>224</v>
      </c>
      <c r="D44" s="127" t="s">
        <v>215</v>
      </c>
      <c r="E44" s="142"/>
      <c r="F44" s="142"/>
      <c r="H44" s="126">
        <v>1</v>
      </c>
      <c r="I44" s="127">
        <v>75</v>
      </c>
      <c r="J44" s="127">
        <v>75</v>
      </c>
    </row>
    <row r="45" spans="1:10" ht="15.75" thickBot="1">
      <c r="A45" s="126" t="s">
        <v>212</v>
      </c>
      <c r="B45" s="37">
        <v>12</v>
      </c>
      <c r="C45" s="131" t="s">
        <v>225</v>
      </c>
      <c r="D45" s="127" t="s">
        <v>216</v>
      </c>
      <c r="E45" s="142"/>
      <c r="F45" s="142"/>
      <c r="H45" s="127">
        <v>12</v>
      </c>
      <c r="I45" s="127">
        <v>105</v>
      </c>
      <c r="J45" s="127">
        <v>1260</v>
      </c>
    </row>
    <row r="46" spans="1:10" ht="15.75" thickBot="1">
      <c r="A46" s="126" t="s">
        <v>212</v>
      </c>
      <c r="B46" s="37">
        <v>13</v>
      </c>
      <c r="C46" s="131" t="s">
        <v>225</v>
      </c>
      <c r="D46" s="127" t="s">
        <v>217</v>
      </c>
      <c r="E46" s="142"/>
      <c r="F46" s="142"/>
      <c r="H46" s="127">
        <v>12</v>
      </c>
      <c r="I46" s="127">
        <v>105</v>
      </c>
      <c r="J46" s="127">
        <v>1260</v>
      </c>
    </row>
    <row r="47" spans="1:10" ht="15.75" thickBot="1">
      <c r="A47" s="126" t="s">
        <v>218</v>
      </c>
      <c r="B47" s="37">
        <v>14</v>
      </c>
      <c r="C47" s="131" t="s">
        <v>226</v>
      </c>
      <c r="D47" s="127" t="s">
        <v>217</v>
      </c>
      <c r="E47" s="142"/>
      <c r="F47" s="142"/>
      <c r="H47" s="127">
        <v>2</v>
      </c>
      <c r="I47" s="127">
        <v>105</v>
      </c>
      <c r="J47" s="127">
        <v>210</v>
      </c>
    </row>
    <row r="49" spans="1:10" ht="21">
      <c r="A49" s="116" t="s">
        <v>198</v>
      </c>
      <c r="J49" s="129">
        <f>SUM(J34:J47)</f>
        <v>5265</v>
      </c>
    </row>
    <row r="50" spans="1:10" ht="15.75" thickBot="1">
      <c r="A50" s="117" t="s">
        <v>199</v>
      </c>
      <c r="J50" s="128">
        <v>0.2</v>
      </c>
    </row>
    <row r="51" spans="1:10" ht="21.75" thickBot="1">
      <c r="A51" s="118" t="s">
        <v>205</v>
      </c>
      <c r="B51" s="119"/>
      <c r="C51" s="119"/>
      <c r="D51" s="119"/>
      <c r="E51" s="119"/>
      <c r="F51" s="119"/>
      <c r="G51" s="119"/>
      <c r="H51" s="119"/>
      <c r="I51" s="119"/>
      <c r="J51" s="130">
        <f>J49*(1+J50)</f>
        <v>6318</v>
      </c>
    </row>
    <row r="54" spans="1:10" ht="15.75" thickBot="1">
      <c r="A54" s="78"/>
    </row>
    <row r="55" spans="1:10" ht="46.5" customHeight="1" thickBot="1">
      <c r="A55" s="144" t="s">
        <v>238</v>
      </c>
      <c r="B55" s="145" t="s">
        <v>239</v>
      </c>
      <c r="C55" s="146" t="s">
        <v>240</v>
      </c>
      <c r="D55" s="147" t="s">
        <v>1</v>
      </c>
      <c r="E55" s="148"/>
      <c r="F55" s="148"/>
      <c r="G55" s="149"/>
      <c r="H55" s="150" t="s">
        <v>208</v>
      </c>
      <c r="I55" s="151" t="s">
        <v>219</v>
      </c>
      <c r="J55" s="151" t="s">
        <v>228</v>
      </c>
    </row>
    <row r="56" spans="1:10" ht="30.75" thickBot="1">
      <c r="A56" s="126" t="s">
        <v>221</v>
      </c>
      <c r="B56" s="139">
        <v>1</v>
      </c>
      <c r="C56" s="78" t="s">
        <v>236</v>
      </c>
      <c r="D56" s="153" t="s">
        <v>237</v>
      </c>
      <c r="E56" s="143" t="s">
        <v>241</v>
      </c>
      <c r="F56" s="143">
        <v>43966</v>
      </c>
      <c r="H56" s="153">
        <v>0.5</v>
      </c>
      <c r="I56" s="153">
        <v>1739</v>
      </c>
      <c r="J56" s="153">
        <f>I56*H56</f>
        <v>869.5</v>
      </c>
    </row>
    <row r="57" spans="1:10" ht="34.5" customHeight="1" thickBot="1">
      <c r="A57" s="144" t="s">
        <v>238</v>
      </c>
      <c r="B57" s="145" t="s">
        <v>239</v>
      </c>
      <c r="C57" s="152" t="s">
        <v>207</v>
      </c>
      <c r="D57" s="160" t="s">
        <v>1</v>
      </c>
      <c r="E57" s="160" t="s">
        <v>242</v>
      </c>
      <c r="F57" s="160" t="s">
        <v>243</v>
      </c>
      <c r="G57" s="161"/>
      <c r="H57" s="162" t="s">
        <v>208</v>
      </c>
      <c r="I57" s="162" t="s">
        <v>219</v>
      </c>
      <c r="J57" s="162" t="s">
        <v>228</v>
      </c>
    </row>
    <row r="58" spans="1:10" ht="30.75" customHeight="1" thickBot="1">
      <c r="A58" s="126" t="s">
        <v>230</v>
      </c>
      <c r="B58" s="139">
        <v>2</v>
      </c>
      <c r="C58" s="78" t="s">
        <v>234</v>
      </c>
      <c r="D58" s="142" t="s">
        <v>231</v>
      </c>
      <c r="E58" s="143">
        <v>44036</v>
      </c>
      <c r="F58" s="143">
        <v>44037</v>
      </c>
      <c r="G58" s="110"/>
      <c r="H58" s="142">
        <v>4</v>
      </c>
      <c r="I58" s="142">
        <v>525</v>
      </c>
      <c r="J58" s="142">
        <f>I58*H58</f>
        <v>2100</v>
      </c>
    </row>
    <row r="59" spans="1:10" ht="30.75" thickBot="1">
      <c r="A59" s="126" t="s">
        <v>235</v>
      </c>
      <c r="B59" s="139">
        <v>3</v>
      </c>
      <c r="C59" s="78" t="s">
        <v>234</v>
      </c>
      <c r="D59" s="142" t="s">
        <v>233</v>
      </c>
      <c r="E59" s="143">
        <v>44041</v>
      </c>
      <c r="F59" s="143">
        <v>44047</v>
      </c>
      <c r="G59" s="110"/>
      <c r="H59" s="142">
        <v>2</v>
      </c>
      <c r="I59" s="142">
        <v>750</v>
      </c>
      <c r="J59" s="142">
        <f>I59*H59</f>
        <v>1500</v>
      </c>
    </row>
    <row r="60" spans="1:10" ht="15.75" thickBot="1">
      <c r="A60" s="126" t="s">
        <v>235</v>
      </c>
      <c r="B60" s="140">
        <v>4</v>
      </c>
      <c r="C60" s="78" t="s">
        <v>234</v>
      </c>
      <c r="D60" s="142" t="s">
        <v>232</v>
      </c>
      <c r="E60" s="143">
        <v>44047</v>
      </c>
      <c r="F60" s="143">
        <v>44050</v>
      </c>
      <c r="G60" s="110"/>
      <c r="H60" s="142">
        <v>1</v>
      </c>
      <c r="I60" s="142">
        <v>750</v>
      </c>
      <c r="J60" s="142">
        <f>I60*H60</f>
        <v>750</v>
      </c>
    </row>
    <row r="61" spans="1:10" ht="15.75" thickBot="1">
      <c r="D61" s="156"/>
      <c r="E61" s="156"/>
      <c r="F61" s="156"/>
      <c r="G61" s="156"/>
      <c r="H61" s="156"/>
      <c r="I61" s="156"/>
      <c r="J61" s="156"/>
    </row>
    <row r="62" spans="1:10" ht="15.75" thickTop="1">
      <c r="D62" s="110"/>
      <c r="E62" s="110"/>
      <c r="F62" s="110"/>
      <c r="G62" s="110"/>
      <c r="H62" s="116" t="s">
        <v>198</v>
      </c>
      <c r="I62" s="110"/>
      <c r="J62" s="142">
        <f>SUM(J58:J60)</f>
        <v>4350</v>
      </c>
    </row>
    <row r="63" spans="1:10">
      <c r="D63" s="110"/>
      <c r="E63" s="110"/>
      <c r="F63" s="110"/>
      <c r="G63" s="110"/>
      <c r="H63" s="116" t="s">
        <v>244</v>
      </c>
      <c r="I63" s="110"/>
      <c r="J63" s="142">
        <v>-2100</v>
      </c>
    </row>
    <row r="64" spans="1:10">
      <c r="D64" s="110"/>
      <c r="E64" s="110"/>
      <c r="H64" s="116" t="s">
        <v>245</v>
      </c>
      <c r="J64">
        <f>J62+J63</f>
        <v>2250</v>
      </c>
    </row>
    <row r="65" spans="1:10">
      <c r="D65" s="110"/>
      <c r="E65" s="110"/>
    </row>
    <row r="66" spans="1:10" ht="15.75" thickBot="1">
      <c r="F66" s="110"/>
      <c r="G66" s="110"/>
      <c r="H66" s="154" t="s">
        <v>199</v>
      </c>
      <c r="I66" s="110"/>
      <c r="J66" s="155">
        <v>0.2</v>
      </c>
    </row>
    <row r="67" spans="1:10" ht="19.5" thickBot="1">
      <c r="F67" s="110"/>
      <c r="G67" s="157"/>
      <c r="H67" s="158" t="s">
        <v>205</v>
      </c>
      <c r="I67" s="119"/>
      <c r="J67" s="159">
        <f>(J62+J63)*(1+J66)</f>
        <v>2700</v>
      </c>
    </row>
    <row r="73" spans="1:10" ht="15.75" thickBot="1"/>
    <row r="74" spans="1:10" ht="15.75" thickBot="1">
      <c r="A74" s="144" t="s">
        <v>238</v>
      </c>
      <c r="B74" s="145" t="s">
        <v>239</v>
      </c>
      <c r="C74" s="146" t="s">
        <v>240</v>
      </c>
      <c r="D74" s="160" t="s">
        <v>1</v>
      </c>
      <c r="E74" s="160" t="s">
        <v>242</v>
      </c>
      <c r="F74" s="160" t="s">
        <v>243</v>
      </c>
      <c r="G74" s="161"/>
      <c r="H74" s="162" t="s">
        <v>208</v>
      </c>
      <c r="I74" s="162" t="s">
        <v>219</v>
      </c>
      <c r="J74" s="162" t="s">
        <v>228</v>
      </c>
    </row>
    <row r="75" spans="1:10" ht="30.75" thickBot="1">
      <c r="A75" s="126" t="s">
        <v>221</v>
      </c>
      <c r="B75" s="139">
        <v>1</v>
      </c>
      <c r="C75" s="78" t="s">
        <v>236</v>
      </c>
      <c r="D75" s="153" t="s">
        <v>237</v>
      </c>
      <c r="E75" s="143">
        <v>44152</v>
      </c>
      <c r="F75" s="143">
        <v>44153</v>
      </c>
      <c r="H75" s="153">
        <v>1</v>
      </c>
      <c r="I75" s="153">
        <v>1739</v>
      </c>
      <c r="J75" s="153">
        <f>I75*H75</f>
        <v>1739</v>
      </c>
    </row>
    <row r="76" spans="1:10" s="37" customFormat="1" ht="15.75" thickBot="1">
      <c r="A76" s="126" t="s">
        <v>235</v>
      </c>
      <c r="B76" s="139">
        <v>2</v>
      </c>
      <c r="C76" s="78" t="s">
        <v>234</v>
      </c>
      <c r="D76" s="153" t="s">
        <v>246</v>
      </c>
      <c r="E76" s="143">
        <v>44153</v>
      </c>
      <c r="F76" s="143">
        <v>44153</v>
      </c>
      <c r="H76" s="153">
        <v>0.5</v>
      </c>
      <c r="I76" s="142">
        <v>750</v>
      </c>
      <c r="J76" s="153">
        <f>I76*H76</f>
        <v>375</v>
      </c>
    </row>
    <row r="77" spans="1:10">
      <c r="D77" s="110"/>
      <c r="E77" s="110"/>
      <c r="F77" s="110"/>
      <c r="G77" s="110"/>
      <c r="H77" s="116" t="s">
        <v>198</v>
      </c>
      <c r="I77" s="110"/>
      <c r="J77" s="142">
        <f>SUM(J73:J75)</f>
        <v>1739</v>
      </c>
    </row>
    <row r="78" spans="1:10">
      <c r="D78" s="110"/>
      <c r="E78" s="110"/>
      <c r="F78" s="110"/>
      <c r="G78" s="110"/>
      <c r="H78" s="116" t="s">
        <v>244</v>
      </c>
      <c r="I78" s="110"/>
      <c r="J78" s="142">
        <v>0</v>
      </c>
    </row>
    <row r="79" spans="1:10">
      <c r="D79" s="110"/>
      <c r="E79" s="110"/>
      <c r="H79" s="116" t="s">
        <v>245</v>
      </c>
      <c r="I79" s="37"/>
      <c r="J79" s="37">
        <f>J77+J78</f>
        <v>1739</v>
      </c>
    </row>
    <row r="80" spans="1:10">
      <c r="D80" s="110"/>
      <c r="E80" s="110"/>
      <c r="H80" s="37"/>
      <c r="I80" s="37"/>
      <c r="J80" s="37"/>
    </row>
    <row r="81" spans="1:10" ht="15.75" thickBot="1">
      <c r="D81" s="37"/>
      <c r="F81" s="110"/>
      <c r="G81" s="110"/>
      <c r="H81" s="154" t="s">
        <v>199</v>
      </c>
      <c r="I81" s="110"/>
      <c r="J81" s="155">
        <v>0.2</v>
      </c>
    </row>
    <row r="82" spans="1:10" ht="19.5" thickBot="1">
      <c r="D82" s="37"/>
      <c r="F82" s="110"/>
      <c r="G82" s="157"/>
      <c r="H82" s="158" t="s">
        <v>205</v>
      </c>
      <c r="I82" s="119"/>
      <c r="J82" s="159">
        <f>(J77+J78)*(1+J81)</f>
        <v>2086.7999999999997</v>
      </c>
    </row>
    <row r="85" spans="1:10" ht="15.75" thickBot="1"/>
    <row r="86" spans="1:10" ht="15.75" thickBot="1">
      <c r="A86" s="144" t="s">
        <v>238</v>
      </c>
      <c r="B86" s="145" t="s">
        <v>239</v>
      </c>
      <c r="C86" s="146" t="s">
        <v>240</v>
      </c>
      <c r="D86" s="160" t="s">
        <v>1</v>
      </c>
      <c r="E86" s="160" t="s">
        <v>242</v>
      </c>
      <c r="F86" s="160" t="s">
        <v>243</v>
      </c>
      <c r="G86" s="161"/>
      <c r="H86" s="162" t="s">
        <v>208</v>
      </c>
      <c r="I86" s="162" t="s">
        <v>219</v>
      </c>
      <c r="J86" s="162" t="s">
        <v>228</v>
      </c>
    </row>
    <row r="87" spans="1:10" ht="30.75" thickBot="1">
      <c r="A87" s="126" t="s">
        <v>221</v>
      </c>
      <c r="B87" s="139">
        <v>1</v>
      </c>
      <c r="C87" s="78" t="s">
        <v>236</v>
      </c>
      <c r="D87" s="153" t="s">
        <v>247</v>
      </c>
      <c r="E87" s="143">
        <v>44158</v>
      </c>
      <c r="F87" s="143">
        <v>44158</v>
      </c>
      <c r="H87" s="153">
        <v>1</v>
      </c>
      <c r="I87" s="153">
        <v>500</v>
      </c>
      <c r="J87" s="153">
        <f>I87*H87</f>
        <v>500</v>
      </c>
    </row>
    <row r="88" spans="1:10" s="37" customFormat="1" ht="15.75" thickBot="1">
      <c r="A88" s="126" t="s">
        <v>221</v>
      </c>
      <c r="B88" s="139">
        <v>2</v>
      </c>
      <c r="C88" s="78" t="s">
        <v>236</v>
      </c>
      <c r="D88" s="142" t="s">
        <v>248</v>
      </c>
      <c r="E88" s="143">
        <v>44199</v>
      </c>
      <c r="F88" s="143">
        <v>44199</v>
      </c>
      <c r="H88" s="142">
        <v>1</v>
      </c>
      <c r="I88" s="142">
        <v>75</v>
      </c>
      <c r="J88" s="153">
        <f t="shared" ref="J88:J93" si="0">I88*H88</f>
        <v>75</v>
      </c>
    </row>
    <row r="89" spans="1:10" s="37" customFormat="1" ht="15.75" thickBot="1">
      <c r="A89" s="126" t="s">
        <v>221</v>
      </c>
      <c r="B89" s="139">
        <v>3</v>
      </c>
      <c r="C89" s="78" t="s">
        <v>236</v>
      </c>
      <c r="D89" s="142" t="s">
        <v>249</v>
      </c>
      <c r="E89" s="143">
        <v>44173</v>
      </c>
      <c r="F89" s="143">
        <v>44180</v>
      </c>
      <c r="H89" s="142">
        <v>1</v>
      </c>
      <c r="I89" s="142">
        <v>75</v>
      </c>
      <c r="J89" s="153">
        <f t="shared" si="0"/>
        <v>75</v>
      </c>
    </row>
    <row r="90" spans="1:10" s="37" customFormat="1" ht="15.75" thickBot="1">
      <c r="A90" s="126" t="s">
        <v>221</v>
      </c>
      <c r="B90" s="139">
        <v>4</v>
      </c>
      <c r="C90" s="78" t="s">
        <v>236</v>
      </c>
      <c r="D90" s="142" t="s">
        <v>251</v>
      </c>
      <c r="E90" s="143">
        <v>44208</v>
      </c>
      <c r="F90" s="143">
        <v>44208</v>
      </c>
      <c r="H90" s="142">
        <v>1</v>
      </c>
      <c r="I90" s="142">
        <v>75</v>
      </c>
      <c r="J90" s="153">
        <v>75</v>
      </c>
    </row>
    <row r="91" spans="1:10" s="37" customFormat="1" ht="15.75" thickBot="1">
      <c r="A91" s="126" t="s">
        <v>221</v>
      </c>
      <c r="B91" s="139">
        <v>5</v>
      </c>
      <c r="C91" s="78" t="s">
        <v>236</v>
      </c>
      <c r="D91" s="142" t="s">
        <v>250</v>
      </c>
      <c r="E91" s="143">
        <v>44210</v>
      </c>
      <c r="F91" s="143">
        <v>44210</v>
      </c>
      <c r="H91" s="142">
        <v>1</v>
      </c>
      <c r="I91" s="142">
        <v>75</v>
      </c>
      <c r="J91" s="153">
        <f t="shared" si="0"/>
        <v>75</v>
      </c>
    </row>
    <row r="92" spans="1:10" s="37" customFormat="1">
      <c r="A92" s="163" t="s">
        <v>252</v>
      </c>
      <c r="B92" s="139">
        <v>6</v>
      </c>
      <c r="C92" s="131" t="s">
        <v>253</v>
      </c>
      <c r="D92" s="142" t="s">
        <v>254</v>
      </c>
      <c r="E92" s="143">
        <v>44217</v>
      </c>
      <c r="F92" s="143">
        <v>44217</v>
      </c>
      <c r="H92" s="142">
        <v>1</v>
      </c>
      <c r="I92" s="142">
        <v>32.5</v>
      </c>
      <c r="J92" s="142">
        <f t="shared" si="0"/>
        <v>32.5</v>
      </c>
    </row>
    <row r="93" spans="1:10" s="37" customFormat="1">
      <c r="A93" s="163" t="s">
        <v>252</v>
      </c>
      <c r="B93" s="139">
        <v>7</v>
      </c>
      <c r="C93" s="131" t="s">
        <v>253</v>
      </c>
      <c r="D93" s="142" t="s">
        <v>255</v>
      </c>
      <c r="E93" s="143">
        <v>44237</v>
      </c>
      <c r="F93" s="143">
        <v>44237</v>
      </c>
      <c r="H93" s="142">
        <v>1</v>
      </c>
      <c r="I93" s="142">
        <v>32.5</v>
      </c>
      <c r="J93" s="142">
        <f t="shared" si="0"/>
        <v>32.5</v>
      </c>
    </row>
    <row r="94" spans="1:10" s="37" customFormat="1">
      <c r="D94" s="110"/>
      <c r="E94" s="110"/>
      <c r="F94" s="110"/>
      <c r="G94" s="110"/>
      <c r="H94" s="116" t="s">
        <v>198</v>
      </c>
      <c r="I94" s="110"/>
      <c r="J94" s="142">
        <f>SUM(J87:J93)</f>
        <v>865</v>
      </c>
    </row>
    <row r="95" spans="1:10" s="37" customFormat="1">
      <c r="D95" s="110"/>
      <c r="E95" s="110"/>
      <c r="F95" s="110"/>
      <c r="G95" s="110"/>
      <c r="H95" s="116" t="s">
        <v>244</v>
      </c>
      <c r="I95" s="110"/>
      <c r="J95" s="142">
        <v>-200</v>
      </c>
    </row>
    <row r="96" spans="1:10" s="37" customFormat="1">
      <c r="D96" s="110"/>
      <c r="E96" s="110"/>
      <c r="H96" s="116" t="s">
        <v>245</v>
      </c>
      <c r="J96" s="37">
        <f>J94+J95</f>
        <v>665</v>
      </c>
    </row>
    <row r="97" spans="1:10" s="37" customFormat="1">
      <c r="D97" s="110"/>
      <c r="E97" s="110"/>
    </row>
    <row r="98" spans="1:10" s="37" customFormat="1" ht="15.75" thickBot="1">
      <c r="F98" s="110"/>
      <c r="G98" s="110"/>
      <c r="H98" s="154" t="s">
        <v>199</v>
      </c>
      <c r="I98" s="110"/>
      <c r="J98" s="155">
        <v>0</v>
      </c>
    </row>
    <row r="99" spans="1:10" s="37" customFormat="1" ht="19.5" thickBot="1">
      <c r="F99" s="110"/>
      <c r="G99" s="157"/>
      <c r="H99" s="158" t="s">
        <v>205</v>
      </c>
      <c r="I99" s="119"/>
      <c r="J99" s="159">
        <f>(J94+J95)*(1+J98)</f>
        <v>665</v>
      </c>
    </row>
    <row r="101" spans="1:10" ht="15.75" thickBot="1"/>
    <row r="102" spans="1:10" ht="15.75" thickBot="1">
      <c r="A102" s="144" t="s">
        <v>238</v>
      </c>
      <c r="B102" s="145" t="s">
        <v>239</v>
      </c>
      <c r="C102" s="146" t="s">
        <v>240</v>
      </c>
      <c r="D102" s="295" t="s">
        <v>1</v>
      </c>
      <c r="E102" s="295" t="s">
        <v>242</v>
      </c>
      <c r="F102" s="295" t="s">
        <v>243</v>
      </c>
      <c r="G102" s="161"/>
      <c r="H102" s="301" t="s">
        <v>208</v>
      </c>
      <c r="I102" s="162" t="s">
        <v>349</v>
      </c>
      <c r="J102" s="162" t="s">
        <v>228</v>
      </c>
    </row>
    <row r="103" spans="1:10" ht="15.75" thickBot="1">
      <c r="A103" s="126" t="s">
        <v>221</v>
      </c>
      <c r="B103" s="139">
        <v>1</v>
      </c>
      <c r="C103" s="78" t="s">
        <v>236</v>
      </c>
      <c r="D103" s="296" t="s">
        <v>346</v>
      </c>
      <c r="E103" s="298">
        <v>44270</v>
      </c>
      <c r="F103" s="298">
        <v>44362</v>
      </c>
      <c r="H103" s="296">
        <v>2</v>
      </c>
      <c r="I103" s="299">
        <v>338.67</v>
      </c>
      <c r="J103" s="153">
        <f>I103*H103</f>
        <v>677.34</v>
      </c>
    </row>
    <row r="104" spans="1:10" ht="30.75" thickBot="1">
      <c r="A104" s="126" t="s">
        <v>221</v>
      </c>
      <c r="B104" s="139">
        <v>2</v>
      </c>
      <c r="C104" s="78" t="s">
        <v>236</v>
      </c>
      <c r="D104" s="297" t="s">
        <v>347</v>
      </c>
      <c r="E104" s="298">
        <v>44270</v>
      </c>
      <c r="F104" s="298">
        <v>44362</v>
      </c>
      <c r="H104" s="297">
        <v>1</v>
      </c>
      <c r="I104" s="300">
        <v>949</v>
      </c>
      <c r="J104" s="153">
        <f t="shared" ref="J104" si="1">I104*H104</f>
        <v>949</v>
      </c>
    </row>
    <row r="105" spans="1:10">
      <c r="A105" s="163" t="s">
        <v>252</v>
      </c>
      <c r="B105" s="139">
        <v>6</v>
      </c>
      <c r="C105" s="131" t="s">
        <v>253</v>
      </c>
      <c r="D105" s="297" t="s">
        <v>348</v>
      </c>
      <c r="E105" s="298">
        <v>44270</v>
      </c>
      <c r="F105" s="298">
        <v>44362</v>
      </c>
      <c r="H105" s="297">
        <v>2</v>
      </c>
      <c r="I105" s="300">
        <v>32.5</v>
      </c>
      <c r="J105" s="142">
        <f t="shared" ref="J105" si="2">I105*H105</f>
        <v>65</v>
      </c>
    </row>
    <row r="106" spans="1:10" ht="24" customHeight="1">
      <c r="A106" s="37"/>
      <c r="B106" s="37"/>
      <c r="C106" s="37"/>
      <c r="D106" s="110"/>
      <c r="E106" s="110"/>
      <c r="F106" s="110"/>
      <c r="G106" s="110"/>
      <c r="I106" s="116" t="s">
        <v>198</v>
      </c>
      <c r="J106" s="142">
        <f>SUM(J103:J105)</f>
        <v>1691.3400000000001</v>
      </c>
    </row>
    <row r="107" spans="1:10">
      <c r="A107" s="37"/>
      <c r="B107" s="37"/>
      <c r="C107" s="37"/>
      <c r="D107" s="110"/>
      <c r="E107" s="110"/>
      <c r="F107" s="110"/>
      <c r="G107" s="110"/>
      <c r="I107" s="116" t="s">
        <v>244</v>
      </c>
      <c r="J107" s="142">
        <v>0</v>
      </c>
    </row>
    <row r="108" spans="1:10">
      <c r="A108" s="37"/>
      <c r="B108" s="37"/>
      <c r="C108" s="37"/>
      <c r="D108" s="110"/>
      <c r="E108" s="110"/>
      <c r="I108" s="116" t="s">
        <v>245</v>
      </c>
      <c r="J108" s="37">
        <f>J106+J107</f>
        <v>1691.3400000000001</v>
      </c>
    </row>
    <row r="109" spans="1:10">
      <c r="A109" s="37"/>
      <c r="B109" s="37"/>
      <c r="C109" s="37"/>
      <c r="D109" s="110"/>
      <c r="E109" s="110"/>
      <c r="H109" s="37"/>
      <c r="I109" s="37"/>
      <c r="J109" s="37"/>
    </row>
    <row r="110" spans="1:10" ht="15.75" thickBot="1">
      <c r="A110" s="37"/>
      <c r="B110" s="37"/>
      <c r="C110" s="37"/>
      <c r="D110" s="37"/>
      <c r="F110" s="110"/>
      <c r="G110" s="110"/>
      <c r="H110" s="154" t="s">
        <v>199</v>
      </c>
      <c r="I110" s="110"/>
      <c r="J110" s="155">
        <v>0.2</v>
      </c>
    </row>
    <row r="111" spans="1:10" ht="19.5" thickBot="1">
      <c r="A111" s="37"/>
      <c r="B111" s="37"/>
      <c r="C111" s="37"/>
      <c r="D111" s="37"/>
      <c r="F111" s="110"/>
      <c r="G111" s="157"/>
      <c r="H111" s="158" t="s">
        <v>205</v>
      </c>
      <c r="I111" s="119"/>
      <c r="J111" s="159">
        <f>(J106+J107)*(1+J110)</f>
        <v>2029.6080000000002</v>
      </c>
    </row>
    <row r="112" spans="1:10" ht="15.75" thickBot="1"/>
    <row r="113" spans="1:10" ht="15.75" thickBot="1">
      <c r="A113" s="144" t="s">
        <v>238</v>
      </c>
      <c r="B113" s="145" t="s">
        <v>239</v>
      </c>
      <c r="C113" s="152" t="s">
        <v>207</v>
      </c>
      <c r="D113" s="160" t="s">
        <v>1</v>
      </c>
      <c r="E113" s="160" t="s">
        <v>242</v>
      </c>
      <c r="F113" s="160" t="s">
        <v>243</v>
      </c>
      <c r="G113" s="161"/>
      <c r="H113" s="162" t="s">
        <v>208</v>
      </c>
      <c r="I113" s="162" t="s">
        <v>219</v>
      </c>
      <c r="J113" s="162" t="s">
        <v>228</v>
      </c>
    </row>
    <row r="114" spans="1:10" ht="15.75" thickBot="1">
      <c r="A114" s="126" t="s">
        <v>230</v>
      </c>
      <c r="B114" s="139">
        <v>2</v>
      </c>
      <c r="C114" s="78" t="s">
        <v>234</v>
      </c>
      <c r="D114" s="142" t="s">
        <v>350</v>
      </c>
      <c r="E114" s="143"/>
      <c r="F114" s="143"/>
      <c r="G114" s="110"/>
      <c r="H114" s="142">
        <v>1</v>
      </c>
      <c r="I114" s="142">
        <v>2217</v>
      </c>
      <c r="J114" s="142">
        <f>I114*H114</f>
        <v>2217</v>
      </c>
    </row>
    <row r="115" spans="1:10" ht="15.75" thickBot="1">
      <c r="A115" s="126" t="s">
        <v>235</v>
      </c>
      <c r="B115" s="139">
        <v>3</v>
      </c>
      <c r="C115" s="78" t="s">
        <v>234</v>
      </c>
      <c r="D115" s="142" t="s">
        <v>351</v>
      </c>
      <c r="E115" s="143"/>
      <c r="F115" s="143"/>
      <c r="G115" s="110"/>
      <c r="H115" s="142">
        <v>1</v>
      </c>
      <c r="I115" s="142">
        <v>2217</v>
      </c>
      <c r="J115" s="142">
        <f>I115*H115</f>
        <v>2217</v>
      </c>
    </row>
    <row r="116" spans="1:10" ht="15.75" thickBot="1">
      <c r="A116" s="37"/>
      <c r="B116" s="37"/>
      <c r="C116" s="37"/>
      <c r="D116" s="156"/>
      <c r="E116" s="156"/>
      <c r="F116" s="156"/>
      <c r="G116" s="156"/>
      <c r="H116" s="156"/>
      <c r="I116" s="156"/>
      <c r="J116" s="156"/>
    </row>
    <row r="117" spans="1:10" ht="15.75" thickTop="1">
      <c r="A117" s="37"/>
      <c r="B117" s="37"/>
      <c r="C117" s="37"/>
      <c r="D117" s="110"/>
      <c r="E117" s="110"/>
      <c r="F117" s="110"/>
      <c r="G117" s="110"/>
      <c r="H117" s="116" t="s">
        <v>198</v>
      </c>
      <c r="I117" s="110"/>
      <c r="J117" s="142">
        <f>SUM(J114:J115)</f>
        <v>4434</v>
      </c>
    </row>
    <row r="118" spans="1:10">
      <c r="A118" s="37"/>
      <c r="B118" s="37"/>
      <c r="C118" s="37"/>
      <c r="D118" s="110"/>
      <c r="E118" s="110"/>
      <c r="F118" s="110"/>
      <c r="G118" s="110"/>
      <c r="H118" s="116" t="s">
        <v>244</v>
      </c>
      <c r="I118" s="110"/>
      <c r="J118" s="142">
        <v>-2217</v>
      </c>
    </row>
    <row r="119" spans="1:10">
      <c r="A119" s="37"/>
      <c r="B119" s="37"/>
      <c r="C119" s="37"/>
      <c r="D119" s="110"/>
      <c r="E119" s="110"/>
      <c r="H119" s="116" t="s">
        <v>245</v>
      </c>
      <c r="I119" s="37"/>
      <c r="J119" s="37">
        <f>J117+J118</f>
        <v>2217</v>
      </c>
    </row>
    <row r="120" spans="1:10">
      <c r="A120" s="37"/>
      <c r="B120" s="37"/>
      <c r="C120" s="37"/>
      <c r="D120" s="110"/>
      <c r="E120" s="110"/>
      <c r="H120" s="37"/>
      <c r="I120" s="37"/>
      <c r="J120" s="37"/>
    </row>
    <row r="121" spans="1:10" ht="15.75" thickBot="1">
      <c r="A121" s="37"/>
      <c r="B121" s="37"/>
      <c r="C121" s="37"/>
      <c r="D121" s="37"/>
      <c r="F121" s="110"/>
      <c r="G121" s="110"/>
      <c r="H121" s="154" t="s">
        <v>199</v>
      </c>
      <c r="I121" s="110"/>
      <c r="J121" s="155">
        <v>0.2</v>
      </c>
    </row>
    <row r="122" spans="1:10" ht="19.5" thickBot="1">
      <c r="A122" s="37"/>
      <c r="B122" s="37"/>
      <c r="C122" s="37"/>
      <c r="D122" s="37"/>
      <c r="F122" s="110"/>
      <c r="G122" s="157"/>
      <c r="H122" s="158" t="s">
        <v>205</v>
      </c>
      <c r="I122" s="119"/>
      <c r="J122" s="159">
        <f>(J117+J118)*(1+J121)</f>
        <v>2660.4</v>
      </c>
    </row>
  </sheetData>
  <mergeCells count="6">
    <mergeCell ref="C26:D26"/>
    <mergeCell ref="H2:J2"/>
    <mergeCell ref="C2:D2"/>
    <mergeCell ref="C11:D11"/>
    <mergeCell ref="C18:D18"/>
    <mergeCell ref="H18:J18"/>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6"/>
  <sheetViews>
    <sheetView showGridLines="0" tabSelected="1" zoomScale="78" zoomScaleNormal="78" workbookViewId="0">
      <selection activeCell="G28" sqref="G28"/>
    </sheetView>
  </sheetViews>
  <sheetFormatPr baseColWidth="10" defaultRowHeight="15"/>
  <cols>
    <col min="1" max="1" width="41.7109375" customWidth="1"/>
    <col min="2" max="2" width="29.140625" style="167" customWidth="1"/>
    <col min="3" max="3" width="18.140625" style="169" customWidth="1"/>
    <col min="4" max="4" width="16.140625" style="139" customWidth="1"/>
    <col min="5" max="12" width="12.140625" style="139" customWidth="1"/>
    <col min="13" max="13" width="16.140625" style="167" customWidth="1"/>
    <col min="14" max="14" width="16.140625" style="139" customWidth="1"/>
    <col min="15" max="15" width="47.140625" customWidth="1"/>
    <col min="16" max="16" width="16.7109375" style="171" bestFit="1" customWidth="1"/>
    <col min="17" max="17" width="16.140625" style="169" customWidth="1"/>
    <col min="18" max="18" width="23.42578125" style="169" customWidth="1"/>
    <col min="19" max="19" width="47.140625" style="37" customWidth="1"/>
    <col min="20" max="20" width="16.7109375" style="171" bestFit="1" customWidth="1"/>
    <col min="21" max="21" width="16.140625" style="169" customWidth="1"/>
    <col min="22" max="22" width="21" style="169" customWidth="1"/>
    <col min="23" max="23" width="47.140625" style="37" customWidth="1"/>
    <col min="24" max="24" width="16.7109375" style="171" bestFit="1" customWidth="1"/>
    <col min="26" max="26" width="14.7109375" customWidth="1"/>
    <col min="29" max="29" width="17.140625" customWidth="1"/>
  </cols>
  <sheetData>
    <row r="1" spans="1:26" s="164" customFormat="1" ht="45.75" customHeight="1">
      <c r="A1" s="207" t="s">
        <v>286</v>
      </c>
      <c r="B1" s="166" t="s">
        <v>257</v>
      </c>
      <c r="C1" s="168" t="s">
        <v>287</v>
      </c>
      <c r="D1" s="165" t="s">
        <v>297</v>
      </c>
      <c r="E1" s="219" t="s">
        <v>311</v>
      </c>
      <c r="F1" s="219" t="s">
        <v>312</v>
      </c>
      <c r="G1" s="219" t="s">
        <v>313</v>
      </c>
      <c r="H1" s="219" t="s">
        <v>314</v>
      </c>
      <c r="I1" s="219" t="s">
        <v>315</v>
      </c>
      <c r="J1" s="219" t="s">
        <v>316</v>
      </c>
      <c r="K1" s="219" t="s">
        <v>317</v>
      </c>
      <c r="L1" s="219" t="s">
        <v>318</v>
      </c>
      <c r="M1" s="166" t="s">
        <v>299</v>
      </c>
      <c r="N1" s="165" t="s">
        <v>292</v>
      </c>
      <c r="O1" s="168" t="s">
        <v>293</v>
      </c>
      <c r="P1" s="170" t="s">
        <v>294</v>
      </c>
      <c r="Q1" s="180" t="s">
        <v>295</v>
      </c>
      <c r="R1" s="181" t="s">
        <v>288</v>
      </c>
      <c r="S1" s="181" t="s">
        <v>284</v>
      </c>
      <c r="T1" s="182" t="s">
        <v>285</v>
      </c>
      <c r="U1" s="180" t="s">
        <v>296</v>
      </c>
      <c r="V1" s="181" t="s">
        <v>289</v>
      </c>
      <c r="W1" s="181" t="s">
        <v>290</v>
      </c>
      <c r="X1" s="182" t="s">
        <v>291</v>
      </c>
      <c r="Y1" s="182" t="s">
        <v>352</v>
      </c>
    </row>
    <row r="2" spans="1:26" s="173" customFormat="1">
      <c r="A2" s="204" t="s">
        <v>256</v>
      </c>
      <c r="B2" s="211" t="s">
        <v>258</v>
      </c>
      <c r="C2" s="208">
        <v>0.22</v>
      </c>
      <c r="D2" s="172">
        <f>0.1*N2/3</f>
        <v>409.20617283950611</v>
      </c>
      <c r="E2" s="216">
        <v>0</v>
      </c>
      <c r="F2" s="216">
        <v>0</v>
      </c>
      <c r="G2" s="216">
        <v>0</v>
      </c>
      <c r="H2" s="216">
        <v>0</v>
      </c>
      <c r="I2" s="216">
        <v>0</v>
      </c>
      <c r="J2" s="216">
        <v>0</v>
      </c>
      <c r="K2" s="216">
        <v>0</v>
      </c>
      <c r="L2" s="216">
        <v>0</v>
      </c>
      <c r="M2" s="201"/>
      <c r="N2" s="198">
        <f>P2/O2</f>
        <v>12276.185185185184</v>
      </c>
      <c r="O2" s="195">
        <v>162</v>
      </c>
      <c r="P2" s="177">
        <v>1988742</v>
      </c>
      <c r="Q2" s="186">
        <f>0.1*R2/3</f>
        <v>166.49932998324957</v>
      </c>
      <c r="R2" s="192">
        <f>T2/S2</f>
        <v>4994.9798994974872</v>
      </c>
      <c r="S2" s="195">
        <v>199</v>
      </c>
      <c r="T2" s="183">
        <v>994001</v>
      </c>
      <c r="U2" s="188">
        <f>0.1*V2/3</f>
        <v>41.56555944055944</v>
      </c>
      <c r="V2" s="192">
        <f>X2/W2</f>
        <v>1246.9667832167831</v>
      </c>
      <c r="W2" s="195">
        <v>1144</v>
      </c>
      <c r="X2" s="183">
        <v>1426530</v>
      </c>
      <c r="Y2" s="173">
        <f>W2+S2+O2</f>
        <v>1505</v>
      </c>
      <c r="Z2" s="304">
        <f>(U2*W2+Q2*S2+D2*O2)/(O2+S2+W2)</f>
        <v>97.658316722037654</v>
      </c>
    </row>
    <row r="3" spans="1:26" s="110" customFormat="1">
      <c r="A3" s="205" t="s">
        <v>259</v>
      </c>
      <c r="B3" s="212" t="s">
        <v>258</v>
      </c>
      <c r="C3" s="209">
        <v>2.4E-2</v>
      </c>
      <c r="D3" s="176">
        <f t="shared" ref="D3:D22" si="0">0.1*N3/3</f>
        <v>184.93818181818185</v>
      </c>
      <c r="E3" s="217">
        <v>0</v>
      </c>
      <c r="F3" s="217">
        <v>0</v>
      </c>
      <c r="G3" s="217">
        <v>0</v>
      </c>
      <c r="H3" s="217">
        <v>0</v>
      </c>
      <c r="I3" s="217">
        <v>0</v>
      </c>
      <c r="J3" s="217">
        <v>0</v>
      </c>
      <c r="K3" s="217">
        <v>0</v>
      </c>
      <c r="L3" s="217">
        <v>0</v>
      </c>
      <c r="M3" s="202"/>
      <c r="N3" s="199">
        <f t="shared" ref="N3:N22" si="1">P3/O3</f>
        <v>5548.1454545454544</v>
      </c>
      <c r="O3" s="196">
        <v>220</v>
      </c>
      <c r="P3" s="178">
        <v>1220592</v>
      </c>
      <c r="Q3" s="187">
        <f t="shared" ref="Q3:Q22" si="2">0.1*R3/3</f>
        <v>221.15611510791371</v>
      </c>
      <c r="R3" s="193">
        <f t="shared" ref="R3:R22" si="3">T3/S3</f>
        <v>6634.6834532374105</v>
      </c>
      <c r="S3" s="196">
        <v>139</v>
      </c>
      <c r="T3" s="184">
        <v>922221</v>
      </c>
      <c r="U3" s="190">
        <f t="shared" ref="U3:U22" si="4">0.1*V3/3</f>
        <v>186.45576923076922</v>
      </c>
      <c r="V3" s="193">
        <f t="shared" ref="V3:V22" si="5">X3/W3</f>
        <v>5593.6730769230771</v>
      </c>
      <c r="W3" s="196">
        <v>52</v>
      </c>
      <c r="X3" s="184">
        <v>290871</v>
      </c>
      <c r="Y3" s="173">
        <f t="shared" ref="Y3:Y22" si="6">W3+S3+O3</f>
        <v>411</v>
      </c>
      <c r="Z3" s="304">
        <f t="shared" ref="Z3:Z22" si="7">(U3*W3+Q3*S3+D3*O3)/(O3+S3+W3)</f>
        <v>197.3790754257908</v>
      </c>
    </row>
    <row r="4" spans="1:26" s="173" customFormat="1">
      <c r="A4" s="204" t="s">
        <v>266</v>
      </c>
      <c r="B4" s="211" t="s">
        <v>260</v>
      </c>
      <c r="C4" s="208">
        <v>-0.20100000000000001</v>
      </c>
      <c r="D4" s="172">
        <f t="shared" si="0"/>
        <v>1634.9223333333332</v>
      </c>
      <c r="E4" s="216">
        <v>0</v>
      </c>
      <c r="F4" s="216">
        <v>0</v>
      </c>
      <c r="G4" s="216">
        <v>0</v>
      </c>
      <c r="H4" s="216">
        <v>0</v>
      </c>
      <c r="I4" s="216">
        <v>0</v>
      </c>
      <c r="J4" s="216">
        <v>0</v>
      </c>
      <c r="K4" s="216">
        <v>0</v>
      </c>
      <c r="L4" s="216">
        <v>0</v>
      </c>
      <c r="M4" s="201"/>
      <c r="N4" s="198">
        <f t="shared" si="1"/>
        <v>49047.67</v>
      </c>
      <c r="O4" s="195">
        <v>100</v>
      </c>
      <c r="P4" s="177">
        <v>4904767</v>
      </c>
      <c r="Q4" s="186">
        <f t="shared" si="2"/>
        <v>963.63828828828844</v>
      </c>
      <c r="R4" s="192">
        <f t="shared" si="3"/>
        <v>28909.14864864865</v>
      </c>
      <c r="S4" s="195">
        <v>74</v>
      </c>
      <c r="T4" s="183">
        <v>2139277</v>
      </c>
      <c r="U4" s="188">
        <f t="shared" si="4"/>
        <v>989.98837209302337</v>
      </c>
      <c r="V4" s="192">
        <f t="shared" si="5"/>
        <v>29699.651162790698</v>
      </c>
      <c r="W4" s="195">
        <v>43</v>
      </c>
      <c r="X4" s="183">
        <v>1277085</v>
      </c>
      <c r="Y4" s="173">
        <f t="shared" si="6"/>
        <v>217</v>
      </c>
      <c r="Z4" s="304">
        <f t="shared" si="7"/>
        <v>1278.2072196620584</v>
      </c>
    </row>
    <row r="5" spans="1:26" s="110" customFormat="1">
      <c r="A5" s="205" t="s">
        <v>267</v>
      </c>
      <c r="B5" s="212" t="s">
        <v>260</v>
      </c>
      <c r="C5" s="209">
        <v>7.0999999999999994E-2</v>
      </c>
      <c r="D5" s="176">
        <f t="shared" si="0"/>
        <v>3732.8877551020414</v>
      </c>
      <c r="E5" s="218">
        <v>1100</v>
      </c>
      <c r="F5" s="218">
        <v>1100</v>
      </c>
      <c r="G5" s="218">
        <f>213*2</f>
        <v>426</v>
      </c>
      <c r="H5" s="218">
        <v>0</v>
      </c>
      <c r="I5" s="218">
        <v>2453</v>
      </c>
      <c r="J5" s="218">
        <v>830</v>
      </c>
      <c r="K5" s="218">
        <v>250</v>
      </c>
      <c r="L5" s="218">
        <v>200</v>
      </c>
      <c r="M5" s="202"/>
      <c r="N5" s="199">
        <f t="shared" si="1"/>
        <v>111986.63265306123</v>
      </c>
      <c r="O5" s="196">
        <v>196</v>
      </c>
      <c r="P5" s="178">
        <v>21949380</v>
      </c>
      <c r="Q5" s="187">
        <f t="shared" si="2"/>
        <v>3375.9961111111115</v>
      </c>
      <c r="R5" s="193">
        <f t="shared" si="3"/>
        <v>101279.88333333333</v>
      </c>
      <c r="S5" s="196">
        <v>240</v>
      </c>
      <c r="T5" s="184">
        <v>24307172</v>
      </c>
      <c r="U5" s="190">
        <f t="shared" si="4"/>
        <v>3962.1844632768366</v>
      </c>
      <c r="V5" s="193">
        <f t="shared" si="5"/>
        <v>118865.53389830509</v>
      </c>
      <c r="W5" s="196">
        <v>118</v>
      </c>
      <c r="X5" s="184">
        <v>14026133</v>
      </c>
      <c r="Y5" s="173">
        <f t="shared" si="6"/>
        <v>554</v>
      </c>
      <c r="Z5" s="304">
        <f t="shared" si="7"/>
        <v>3627.1170276774974</v>
      </c>
    </row>
    <row r="6" spans="1:26" s="110" customFormat="1">
      <c r="A6" s="205" t="s">
        <v>268</v>
      </c>
      <c r="B6" s="212" t="s">
        <v>260</v>
      </c>
      <c r="C6" s="209">
        <v>5.8999999999999997E-2</v>
      </c>
      <c r="D6" s="176">
        <f t="shared" si="0"/>
        <v>6912.9187793427236</v>
      </c>
      <c r="E6" s="218">
        <v>0</v>
      </c>
      <c r="F6" s="218">
        <v>0</v>
      </c>
      <c r="G6" s="218">
        <v>0</v>
      </c>
      <c r="H6" s="218">
        <v>0</v>
      </c>
      <c r="I6" s="220">
        <v>4493</v>
      </c>
      <c r="J6" s="220">
        <v>1750</v>
      </c>
      <c r="K6" s="220">
        <v>250</v>
      </c>
      <c r="L6" s="220">
        <v>400</v>
      </c>
      <c r="M6" s="202"/>
      <c r="N6" s="199">
        <f t="shared" si="1"/>
        <v>207387.5633802817</v>
      </c>
      <c r="O6" s="196">
        <v>142</v>
      </c>
      <c r="P6" s="178">
        <v>29449034</v>
      </c>
      <c r="Q6" s="187">
        <f t="shared" si="2"/>
        <v>5914.6772238514177</v>
      </c>
      <c r="R6" s="193">
        <f t="shared" si="3"/>
        <v>177440.31671554252</v>
      </c>
      <c r="S6" s="196">
        <v>341</v>
      </c>
      <c r="T6" s="184">
        <v>60507148</v>
      </c>
      <c r="U6" s="190">
        <f t="shared" si="4"/>
        <v>6731.6650485436903</v>
      </c>
      <c r="V6" s="193">
        <f t="shared" si="5"/>
        <v>201949.95145631069</v>
      </c>
      <c r="W6" s="196">
        <v>206</v>
      </c>
      <c r="X6" s="184">
        <v>41601690</v>
      </c>
      <c r="Y6" s="173">
        <f t="shared" si="6"/>
        <v>689</v>
      </c>
      <c r="Z6" s="304">
        <f t="shared" si="7"/>
        <v>6364.6769230769232</v>
      </c>
    </row>
    <row r="7" spans="1:26" s="110" customFormat="1">
      <c r="A7" s="205" t="s">
        <v>269</v>
      </c>
      <c r="B7" s="212" t="s">
        <v>260</v>
      </c>
      <c r="C7" s="209">
        <v>0.115</v>
      </c>
      <c r="D7" s="176">
        <f t="shared" si="0"/>
        <v>16875.627564102568</v>
      </c>
      <c r="E7" s="217">
        <v>0</v>
      </c>
      <c r="F7" s="217">
        <v>0</v>
      </c>
      <c r="G7" s="217">
        <f>500+750</f>
        <v>1250</v>
      </c>
      <c r="H7" s="217">
        <f>300+48</f>
        <v>348</v>
      </c>
      <c r="I7" s="221">
        <v>7575</v>
      </c>
      <c r="J7" s="221">
        <v>8450</v>
      </c>
      <c r="K7" s="221">
        <v>250</v>
      </c>
      <c r="L7" s="221">
        <v>600</v>
      </c>
      <c r="M7" s="202"/>
      <c r="N7" s="199">
        <f t="shared" si="1"/>
        <v>506268.82692307694</v>
      </c>
      <c r="O7" s="196">
        <v>52</v>
      </c>
      <c r="P7" s="178">
        <v>26325979</v>
      </c>
      <c r="Q7" s="187">
        <f t="shared" si="2"/>
        <v>15105.699280575538</v>
      </c>
      <c r="R7" s="193">
        <f t="shared" si="3"/>
        <v>453170.97841726616</v>
      </c>
      <c r="S7" s="196">
        <v>139</v>
      </c>
      <c r="T7" s="184">
        <v>62990766</v>
      </c>
      <c r="U7" s="190">
        <f t="shared" si="4"/>
        <v>16395.035</v>
      </c>
      <c r="V7" s="193">
        <f t="shared" si="5"/>
        <v>491851.05</v>
      </c>
      <c r="W7" s="196">
        <v>120</v>
      </c>
      <c r="X7" s="184">
        <v>59022126</v>
      </c>
      <c r="Y7" s="173">
        <f t="shared" si="6"/>
        <v>311</v>
      </c>
      <c r="Z7" s="304">
        <f t="shared" si="7"/>
        <v>15899.12872454448</v>
      </c>
    </row>
    <row r="8" spans="1:26" s="173" customFormat="1">
      <c r="A8" s="204" t="s">
        <v>262</v>
      </c>
      <c r="B8" s="211" t="s">
        <v>261</v>
      </c>
      <c r="C8" s="208">
        <v>5.5E-2</v>
      </c>
      <c r="D8" s="172">
        <f t="shared" si="0"/>
        <v>2298.5333333333333</v>
      </c>
      <c r="E8" s="216">
        <v>250</v>
      </c>
      <c r="F8" s="216">
        <v>0</v>
      </c>
      <c r="G8" s="216">
        <v>0</v>
      </c>
      <c r="H8" s="216">
        <v>0</v>
      </c>
      <c r="I8" s="222">
        <v>250</v>
      </c>
      <c r="J8" s="216">
        <v>0</v>
      </c>
      <c r="K8" s="216">
        <v>0</v>
      </c>
      <c r="L8" s="216">
        <v>0</v>
      </c>
      <c r="M8" s="201"/>
      <c r="N8" s="198">
        <f t="shared" si="1"/>
        <v>68956</v>
      </c>
      <c r="O8" s="195">
        <v>7</v>
      </c>
      <c r="P8" s="177">
        <v>482692</v>
      </c>
      <c r="Q8" s="186">
        <f t="shared" si="2"/>
        <v>1421.7222222222224</v>
      </c>
      <c r="R8" s="192">
        <f t="shared" si="3"/>
        <v>42651.666666666664</v>
      </c>
      <c r="S8" s="195">
        <v>3</v>
      </c>
      <c r="T8" s="183">
        <v>127955</v>
      </c>
      <c r="U8" s="188" t="s">
        <v>189</v>
      </c>
      <c r="V8" s="192" t="s">
        <v>189</v>
      </c>
      <c r="W8" s="195" t="s">
        <v>189</v>
      </c>
      <c r="X8" s="183">
        <v>0</v>
      </c>
      <c r="Y8" s="173">
        <v>0</v>
      </c>
      <c r="Z8" s="304" t="e">
        <f t="shared" si="7"/>
        <v>#VALUE!</v>
      </c>
    </row>
    <row r="9" spans="1:26" s="110" customFormat="1">
      <c r="A9" s="205" t="s">
        <v>263</v>
      </c>
      <c r="B9" s="212" t="s">
        <v>261</v>
      </c>
      <c r="C9" s="209">
        <v>0.26800000000000002</v>
      </c>
      <c r="D9" s="176">
        <f t="shared" si="0"/>
        <v>8260.8524822695035</v>
      </c>
      <c r="E9" s="218">
        <v>250</v>
      </c>
      <c r="F9" s="218">
        <v>0</v>
      </c>
      <c r="G9" s="218">
        <v>2760</v>
      </c>
      <c r="H9" s="218">
        <v>0</v>
      </c>
      <c r="I9" s="220">
        <v>250</v>
      </c>
      <c r="J9" s="218">
        <v>0</v>
      </c>
      <c r="K9" s="220">
        <v>2760</v>
      </c>
      <c r="L9" s="218">
        <v>0</v>
      </c>
      <c r="M9" s="202"/>
      <c r="N9" s="199">
        <f t="shared" si="1"/>
        <v>247825.57446808511</v>
      </c>
      <c r="O9" s="196">
        <v>47</v>
      </c>
      <c r="P9" s="178">
        <v>11647802</v>
      </c>
      <c r="Q9" s="187">
        <f t="shared" si="2"/>
        <v>8540.2373563218389</v>
      </c>
      <c r="R9" s="193">
        <f t="shared" si="3"/>
        <v>256207.12068965516</v>
      </c>
      <c r="S9" s="196">
        <v>58</v>
      </c>
      <c r="T9" s="184">
        <v>14860013</v>
      </c>
      <c r="U9" s="190">
        <f t="shared" si="4"/>
        <v>8685.7371212121216</v>
      </c>
      <c r="V9" s="193">
        <f t="shared" si="5"/>
        <v>260572.11363636365</v>
      </c>
      <c r="W9" s="196">
        <v>44</v>
      </c>
      <c r="X9" s="184">
        <v>11465173</v>
      </c>
      <c r="Y9" s="173">
        <f t="shared" si="6"/>
        <v>149</v>
      </c>
      <c r="Z9" s="304">
        <f t="shared" si="7"/>
        <v>8495.0756152125268</v>
      </c>
    </row>
    <row r="10" spans="1:26" s="110" customFormat="1">
      <c r="A10" s="205" t="s">
        <v>264</v>
      </c>
      <c r="B10" s="212" t="s">
        <v>261</v>
      </c>
      <c r="C10" s="209">
        <v>0.35</v>
      </c>
      <c r="D10" s="176">
        <f t="shared" si="0"/>
        <v>12281.903672316383</v>
      </c>
      <c r="E10" s="218">
        <v>0</v>
      </c>
      <c r="F10" s="218">
        <v>0</v>
      </c>
      <c r="G10" s="218">
        <v>0</v>
      </c>
      <c r="H10" s="218">
        <v>1116</v>
      </c>
      <c r="I10" s="218">
        <v>0</v>
      </c>
      <c r="J10" s="218">
        <v>0</v>
      </c>
      <c r="K10" s="218">
        <v>0</v>
      </c>
      <c r="L10" s="220">
        <v>1116</v>
      </c>
      <c r="M10" s="202"/>
      <c r="N10" s="199">
        <f t="shared" si="1"/>
        <v>368457.1101694915</v>
      </c>
      <c r="O10" s="196">
        <v>118</v>
      </c>
      <c r="P10" s="178">
        <v>43477939</v>
      </c>
      <c r="Q10" s="187">
        <f t="shared" si="2"/>
        <v>12814.500677506776</v>
      </c>
      <c r="R10" s="193">
        <f t="shared" si="3"/>
        <v>384435.02032520325</v>
      </c>
      <c r="S10" s="196">
        <v>246</v>
      </c>
      <c r="T10" s="184">
        <v>94571015</v>
      </c>
      <c r="U10" s="190">
        <f t="shared" si="4"/>
        <v>13698.252167414052</v>
      </c>
      <c r="V10" s="193">
        <f t="shared" si="5"/>
        <v>410947.56502242154</v>
      </c>
      <c r="W10" s="196">
        <v>223</v>
      </c>
      <c r="X10" s="184">
        <v>91641307</v>
      </c>
      <c r="Y10" s="173">
        <f t="shared" si="6"/>
        <v>587</v>
      </c>
      <c r="Z10" s="304">
        <f t="shared" si="7"/>
        <v>13043.172118114708</v>
      </c>
    </row>
    <row r="11" spans="1:26" s="110" customFormat="1">
      <c r="A11" s="205" t="s">
        <v>265</v>
      </c>
      <c r="B11" s="212" t="s">
        <v>261</v>
      </c>
      <c r="C11" s="209">
        <v>9.1999999999999998E-2</v>
      </c>
      <c r="D11" s="176">
        <f t="shared" si="0"/>
        <v>25975.054666666667</v>
      </c>
      <c r="E11" s="217">
        <v>0</v>
      </c>
      <c r="F11" s="217">
        <v>0</v>
      </c>
      <c r="G11" s="217">
        <v>0</v>
      </c>
      <c r="H11" s="217">
        <v>0</v>
      </c>
      <c r="I11" s="217">
        <v>0</v>
      </c>
      <c r="J11" s="217">
        <v>0</v>
      </c>
      <c r="K11" s="217">
        <v>0</v>
      </c>
      <c r="L11" s="217">
        <v>0</v>
      </c>
      <c r="M11" s="202"/>
      <c r="N11" s="199">
        <f t="shared" si="1"/>
        <v>779251.64</v>
      </c>
      <c r="O11" s="196">
        <v>25</v>
      </c>
      <c r="P11" s="178">
        <v>19481291</v>
      </c>
      <c r="Q11" s="187">
        <f t="shared" si="2"/>
        <v>35506.579259259262</v>
      </c>
      <c r="R11" s="193">
        <f t="shared" si="3"/>
        <v>1065197.3777777778</v>
      </c>
      <c r="S11" s="196">
        <v>45</v>
      </c>
      <c r="T11" s="184">
        <v>47933882</v>
      </c>
      <c r="U11" s="190">
        <f t="shared" si="4"/>
        <v>41981.116071428572</v>
      </c>
      <c r="V11" s="193">
        <f t="shared" si="5"/>
        <v>1259433.482142857</v>
      </c>
      <c r="W11" s="196">
        <v>56</v>
      </c>
      <c r="X11" s="184">
        <v>70528275</v>
      </c>
      <c r="Y11" s="173">
        <f t="shared" si="6"/>
        <v>126</v>
      </c>
      <c r="Z11" s="304">
        <f t="shared" si="7"/>
        <v>36492.975661375662</v>
      </c>
    </row>
    <row r="12" spans="1:26" s="173" customFormat="1">
      <c r="A12" s="204" t="s">
        <v>270</v>
      </c>
      <c r="B12" s="211" t="s">
        <v>273</v>
      </c>
      <c r="C12" s="208">
        <v>-3.2000000000000001E-2</v>
      </c>
      <c r="D12" s="172">
        <f t="shared" si="0"/>
        <v>197.80345303867406</v>
      </c>
      <c r="E12" s="216">
        <v>0</v>
      </c>
      <c r="F12" s="216">
        <v>0</v>
      </c>
      <c r="G12" s="216">
        <v>0</v>
      </c>
      <c r="H12" s="216">
        <v>0</v>
      </c>
      <c r="I12" s="216">
        <v>0</v>
      </c>
      <c r="J12" s="216">
        <v>0</v>
      </c>
      <c r="K12" s="216">
        <v>0</v>
      </c>
      <c r="L12" s="216">
        <v>0</v>
      </c>
      <c r="M12" s="201"/>
      <c r="N12" s="198">
        <f t="shared" si="1"/>
        <v>5934.1035911602212</v>
      </c>
      <c r="O12" s="195">
        <v>724</v>
      </c>
      <c r="P12" s="177">
        <v>4296291</v>
      </c>
      <c r="Q12" s="186">
        <f t="shared" si="2"/>
        <v>308.79265091863516</v>
      </c>
      <c r="R12" s="192">
        <f t="shared" si="3"/>
        <v>9263.7795275590543</v>
      </c>
      <c r="S12" s="195">
        <v>254</v>
      </c>
      <c r="T12" s="183">
        <v>2353000</v>
      </c>
      <c r="U12" s="188">
        <f t="shared" si="4"/>
        <v>288.96937984496128</v>
      </c>
      <c r="V12" s="192">
        <f t="shared" si="5"/>
        <v>8669.0813953488378</v>
      </c>
      <c r="W12" s="195">
        <v>86</v>
      </c>
      <c r="X12" s="183">
        <v>745541</v>
      </c>
      <c r="Y12" s="173">
        <f t="shared" si="6"/>
        <v>1064</v>
      </c>
      <c r="Z12" s="304">
        <f t="shared" si="7"/>
        <v>231.66766917293236</v>
      </c>
    </row>
    <row r="13" spans="1:26" s="110" customFormat="1">
      <c r="A13" s="205" t="s">
        <v>272</v>
      </c>
      <c r="B13" s="212" t="s">
        <v>273</v>
      </c>
      <c r="C13" s="209">
        <v>2.4E-2</v>
      </c>
      <c r="D13" s="176">
        <f t="shared" si="0"/>
        <v>861.8329660238752</v>
      </c>
      <c r="E13" s="218">
        <v>0</v>
      </c>
      <c r="F13" s="218">
        <v>0</v>
      </c>
      <c r="G13" s="218">
        <v>0</v>
      </c>
      <c r="H13" s="218">
        <v>0</v>
      </c>
      <c r="I13" s="218">
        <v>0</v>
      </c>
      <c r="J13" s="218">
        <v>0</v>
      </c>
      <c r="K13" s="218">
        <v>0</v>
      </c>
      <c r="L13" s="218">
        <v>0</v>
      </c>
      <c r="M13" s="202"/>
      <c r="N13" s="199">
        <f t="shared" si="1"/>
        <v>25854.988980716254</v>
      </c>
      <c r="O13" s="196">
        <v>363</v>
      </c>
      <c r="P13" s="178">
        <v>9385361</v>
      </c>
      <c r="Q13" s="187">
        <f t="shared" si="2"/>
        <v>784.30913580246909</v>
      </c>
      <c r="R13" s="193">
        <f t="shared" si="3"/>
        <v>23529.274074074074</v>
      </c>
      <c r="S13" s="196">
        <v>135</v>
      </c>
      <c r="T13" s="184">
        <v>3176452</v>
      </c>
      <c r="U13" s="190">
        <f t="shared" si="4"/>
        <v>1239.8991228070176</v>
      </c>
      <c r="V13" s="193">
        <f t="shared" si="5"/>
        <v>37196.973684210527</v>
      </c>
      <c r="W13" s="196">
        <v>38</v>
      </c>
      <c r="X13" s="184">
        <v>1413485</v>
      </c>
      <c r="Y13" s="173">
        <f t="shared" si="6"/>
        <v>536</v>
      </c>
      <c r="Z13" s="304">
        <f t="shared" si="7"/>
        <v>869.1105721393036</v>
      </c>
    </row>
    <row r="14" spans="1:26" s="110" customFormat="1">
      <c r="A14" s="205" t="s">
        <v>271</v>
      </c>
      <c r="B14" s="212" t="s">
        <v>273</v>
      </c>
      <c r="C14" s="209">
        <v>3.3000000000000002E-2</v>
      </c>
      <c r="D14" s="176">
        <f t="shared" si="0"/>
        <v>280.2311731843576</v>
      </c>
      <c r="E14" s="217">
        <v>0</v>
      </c>
      <c r="F14" s="217">
        <v>0</v>
      </c>
      <c r="G14" s="217">
        <v>0</v>
      </c>
      <c r="H14" s="217">
        <v>0</v>
      </c>
      <c r="I14" s="217">
        <v>0</v>
      </c>
      <c r="J14" s="217">
        <v>0</v>
      </c>
      <c r="K14" s="217">
        <v>0</v>
      </c>
      <c r="L14" s="217">
        <v>0</v>
      </c>
      <c r="M14" s="202"/>
      <c r="N14" s="199">
        <f t="shared" si="1"/>
        <v>8406.9351955307266</v>
      </c>
      <c r="O14" s="196">
        <v>895</v>
      </c>
      <c r="P14" s="178">
        <v>7524207</v>
      </c>
      <c r="Q14" s="187">
        <f t="shared" si="2"/>
        <v>93.174549646923182</v>
      </c>
      <c r="R14" s="193">
        <f t="shared" si="3"/>
        <v>2795.2364894076954</v>
      </c>
      <c r="S14" s="196">
        <v>2313</v>
      </c>
      <c r="T14" s="184">
        <v>6465382</v>
      </c>
      <c r="U14" s="190">
        <f t="shared" si="4"/>
        <v>138.40296956198961</v>
      </c>
      <c r="V14" s="193">
        <f t="shared" si="5"/>
        <v>4152.089086859688</v>
      </c>
      <c r="W14" s="196">
        <v>2245</v>
      </c>
      <c r="X14" s="184">
        <v>9321440</v>
      </c>
      <c r="Y14" s="173">
        <f t="shared" si="6"/>
        <v>5453</v>
      </c>
      <c r="Z14" s="304">
        <f t="shared" si="7"/>
        <v>142.49666238767651</v>
      </c>
    </row>
    <row r="15" spans="1:26" s="173" customFormat="1">
      <c r="A15" s="204" t="s">
        <v>275</v>
      </c>
      <c r="B15" s="211" t="s">
        <v>274</v>
      </c>
      <c r="C15" s="208">
        <v>-0.16300000000000001</v>
      </c>
      <c r="D15" s="172">
        <f t="shared" si="0"/>
        <v>510.87558139534889</v>
      </c>
      <c r="E15" s="216">
        <v>0</v>
      </c>
      <c r="F15" s="216">
        <v>0</v>
      </c>
      <c r="G15" s="216">
        <v>0</v>
      </c>
      <c r="H15" s="216">
        <v>0</v>
      </c>
      <c r="I15" s="216">
        <v>0</v>
      </c>
      <c r="J15" s="216">
        <v>0</v>
      </c>
      <c r="K15" s="216">
        <v>0</v>
      </c>
      <c r="L15" s="216">
        <v>0</v>
      </c>
      <c r="M15" s="201"/>
      <c r="N15" s="198">
        <f t="shared" si="1"/>
        <v>15326.267441860466</v>
      </c>
      <c r="O15" s="195">
        <v>86</v>
      </c>
      <c r="P15" s="177">
        <v>1318059</v>
      </c>
      <c r="Q15" s="186">
        <f t="shared" si="2"/>
        <v>506.50813648293962</v>
      </c>
      <c r="R15" s="192">
        <f t="shared" si="3"/>
        <v>15195.244094488189</v>
      </c>
      <c r="S15" s="195">
        <v>127</v>
      </c>
      <c r="T15" s="183">
        <v>1929796</v>
      </c>
      <c r="U15" s="188">
        <f t="shared" si="4"/>
        <v>522.15666666666675</v>
      </c>
      <c r="V15" s="192">
        <f t="shared" si="5"/>
        <v>15664.7</v>
      </c>
      <c r="W15" s="195">
        <v>10</v>
      </c>
      <c r="X15" s="183">
        <v>156647</v>
      </c>
      <c r="Y15" s="173">
        <f t="shared" si="6"/>
        <v>223</v>
      </c>
      <c r="Z15" s="304">
        <f t="shared" si="7"/>
        <v>508.89417040358751</v>
      </c>
    </row>
    <row r="16" spans="1:26" s="110" customFormat="1">
      <c r="A16" s="205" t="s">
        <v>276</v>
      </c>
      <c r="B16" s="212" t="s">
        <v>274</v>
      </c>
      <c r="C16" s="209">
        <v>0.22</v>
      </c>
      <c r="D16" s="176">
        <f t="shared" si="0"/>
        <v>1128.8697714090756</v>
      </c>
      <c r="E16" s="218">
        <v>0</v>
      </c>
      <c r="F16" s="218">
        <v>0</v>
      </c>
      <c r="G16" s="218">
        <v>0</v>
      </c>
      <c r="H16" s="218">
        <v>0</v>
      </c>
      <c r="I16" s="218">
        <v>0</v>
      </c>
      <c r="J16" s="218">
        <v>0</v>
      </c>
      <c r="K16" s="218">
        <v>0</v>
      </c>
      <c r="L16" s="218">
        <v>0</v>
      </c>
      <c r="M16" s="202"/>
      <c r="N16" s="199">
        <f t="shared" si="1"/>
        <v>33866.093142272264</v>
      </c>
      <c r="O16" s="196">
        <v>977</v>
      </c>
      <c r="P16" s="178">
        <v>33087173</v>
      </c>
      <c r="Q16" s="187">
        <f t="shared" si="2"/>
        <v>993.98153078202995</v>
      </c>
      <c r="R16" s="193">
        <f t="shared" si="3"/>
        <v>29819.445923460898</v>
      </c>
      <c r="S16" s="196">
        <v>1202</v>
      </c>
      <c r="T16" s="184">
        <v>35842974</v>
      </c>
      <c r="U16" s="190">
        <f t="shared" si="4"/>
        <v>1053.3321673525377</v>
      </c>
      <c r="V16" s="193">
        <f t="shared" si="5"/>
        <v>31599.965020576132</v>
      </c>
      <c r="W16" s="196">
        <v>486</v>
      </c>
      <c r="X16" s="184">
        <v>15357583</v>
      </c>
      <c r="Y16" s="173">
        <f t="shared" si="6"/>
        <v>2665</v>
      </c>
      <c r="Z16" s="304">
        <f t="shared" si="7"/>
        <v>1054.2555347091932</v>
      </c>
    </row>
    <row r="17" spans="1:26" s="110" customFormat="1">
      <c r="A17" s="205" t="s">
        <v>277</v>
      </c>
      <c r="B17" s="212" t="s">
        <v>274</v>
      </c>
      <c r="C17" s="209">
        <v>0.20399999999999999</v>
      </c>
      <c r="D17" s="176">
        <f t="shared" si="0"/>
        <v>4515.6370370370378</v>
      </c>
      <c r="E17" s="218">
        <v>0</v>
      </c>
      <c r="F17" s="218">
        <v>0</v>
      </c>
      <c r="G17" s="218">
        <v>0</v>
      </c>
      <c r="H17" s="218">
        <v>0</v>
      </c>
      <c r="I17" s="218">
        <v>0</v>
      </c>
      <c r="J17" s="218">
        <v>0</v>
      </c>
      <c r="K17" s="218">
        <v>0</v>
      </c>
      <c r="L17" s="218">
        <v>0</v>
      </c>
      <c r="M17" s="202"/>
      <c r="N17" s="199">
        <f t="shared" si="1"/>
        <v>135469.11111111112</v>
      </c>
      <c r="O17" s="196">
        <v>189</v>
      </c>
      <c r="P17" s="178">
        <v>25603662</v>
      </c>
      <c r="Q17" s="187">
        <f t="shared" si="2"/>
        <v>3942.1274939172749</v>
      </c>
      <c r="R17" s="193">
        <f t="shared" si="3"/>
        <v>118263.82481751825</v>
      </c>
      <c r="S17" s="196">
        <v>274</v>
      </c>
      <c r="T17" s="184">
        <v>32404288</v>
      </c>
      <c r="U17" s="190">
        <f t="shared" si="4"/>
        <v>5581.3247165532885</v>
      </c>
      <c r="V17" s="193">
        <f t="shared" si="5"/>
        <v>167439.74149659864</v>
      </c>
      <c r="W17" s="196">
        <v>147</v>
      </c>
      <c r="X17" s="184">
        <v>24613642</v>
      </c>
      <c r="Y17" s="173">
        <f t="shared" si="6"/>
        <v>610</v>
      </c>
      <c r="Z17" s="304">
        <f t="shared" si="7"/>
        <v>4514.8410928961748</v>
      </c>
    </row>
    <row r="18" spans="1:26" s="110" customFormat="1">
      <c r="A18" s="205" t="s">
        <v>278</v>
      </c>
      <c r="B18" s="212" t="s">
        <v>274</v>
      </c>
      <c r="C18" s="209">
        <v>0.32100000000000001</v>
      </c>
      <c r="D18" s="176">
        <f t="shared" si="0"/>
        <v>11684.226282051282</v>
      </c>
      <c r="E18" s="218">
        <v>0</v>
      </c>
      <c r="F18" s="218">
        <v>0</v>
      </c>
      <c r="G18" s="218">
        <v>0</v>
      </c>
      <c r="H18" s="218">
        <v>0</v>
      </c>
      <c r="I18" s="218">
        <v>0</v>
      </c>
      <c r="J18" s="218">
        <v>0</v>
      </c>
      <c r="K18" s="218">
        <v>0</v>
      </c>
      <c r="L18" s="218">
        <v>0</v>
      </c>
      <c r="M18" s="202"/>
      <c r="N18" s="199">
        <f t="shared" si="1"/>
        <v>350526.78846153844</v>
      </c>
      <c r="O18" s="196">
        <v>52</v>
      </c>
      <c r="P18" s="178">
        <v>18227393</v>
      </c>
      <c r="Q18" s="187">
        <f t="shared" si="2"/>
        <v>11932.495945945948</v>
      </c>
      <c r="R18" s="193">
        <f t="shared" si="3"/>
        <v>357974.8783783784</v>
      </c>
      <c r="S18" s="196">
        <v>74</v>
      </c>
      <c r="T18" s="184">
        <v>26490141</v>
      </c>
      <c r="U18" s="190">
        <f t="shared" si="4"/>
        <v>13516.815555555557</v>
      </c>
      <c r="V18" s="193">
        <f t="shared" si="5"/>
        <v>405504.46666666667</v>
      </c>
      <c r="W18" s="196">
        <v>120</v>
      </c>
      <c r="X18" s="184">
        <v>48660536</v>
      </c>
      <c r="Y18" s="173">
        <f t="shared" si="6"/>
        <v>246</v>
      </c>
      <c r="Z18" s="304">
        <f t="shared" si="7"/>
        <v>12652.855013550135</v>
      </c>
    </row>
    <row r="19" spans="1:26" s="110" customFormat="1">
      <c r="A19" s="205" t="s">
        <v>279</v>
      </c>
      <c r="B19" s="212" t="s">
        <v>274</v>
      </c>
      <c r="C19" s="209">
        <v>0.09</v>
      </c>
      <c r="D19" s="176">
        <f t="shared" si="0"/>
        <v>23799.170588235294</v>
      </c>
      <c r="E19" s="217">
        <v>0</v>
      </c>
      <c r="F19" s="217">
        <v>2250</v>
      </c>
      <c r="G19" s="217">
        <f>1739*2</f>
        <v>3478</v>
      </c>
      <c r="H19" s="217">
        <v>0</v>
      </c>
      <c r="I19" s="217">
        <v>0</v>
      </c>
      <c r="J19" s="221">
        <v>2250</v>
      </c>
      <c r="K19" s="221">
        <f>1739*2</f>
        <v>3478</v>
      </c>
      <c r="L19" s="217">
        <v>0</v>
      </c>
      <c r="M19" s="202"/>
      <c r="N19" s="199">
        <f t="shared" si="1"/>
        <v>713975.1176470588</v>
      </c>
      <c r="O19" s="196">
        <v>34</v>
      </c>
      <c r="P19" s="178">
        <v>24275154</v>
      </c>
      <c r="Q19" s="187">
        <f t="shared" si="2"/>
        <v>29163.885897435899</v>
      </c>
      <c r="R19" s="193">
        <f t="shared" si="3"/>
        <v>874916.57692307688</v>
      </c>
      <c r="S19" s="196">
        <v>52</v>
      </c>
      <c r="T19" s="184">
        <v>45495662</v>
      </c>
      <c r="U19" s="190">
        <f t="shared" si="4"/>
        <v>30818.72596899225</v>
      </c>
      <c r="V19" s="193">
        <f t="shared" si="5"/>
        <v>924561.77906976745</v>
      </c>
      <c r="W19" s="196">
        <v>86</v>
      </c>
      <c r="X19" s="184">
        <v>79512313</v>
      </c>
      <c r="Y19" s="173">
        <f t="shared" si="6"/>
        <v>172</v>
      </c>
      <c r="Z19" s="304">
        <f t="shared" si="7"/>
        <v>28930.838953488372</v>
      </c>
    </row>
    <row r="20" spans="1:26" s="173" customFormat="1">
      <c r="A20" s="204" t="s">
        <v>280</v>
      </c>
      <c r="B20" s="211" t="s">
        <v>283</v>
      </c>
      <c r="C20" s="208">
        <v>0.80900000000000005</v>
      </c>
      <c r="D20" s="172">
        <f t="shared" si="0"/>
        <v>35.053180661577606</v>
      </c>
      <c r="E20" s="216">
        <v>0</v>
      </c>
      <c r="F20" s="216">
        <v>0</v>
      </c>
      <c r="G20" s="216">
        <v>0</v>
      </c>
      <c r="H20" s="216">
        <v>0</v>
      </c>
      <c r="I20" s="216">
        <v>0</v>
      </c>
      <c r="J20" s="216">
        <v>0</v>
      </c>
      <c r="K20" s="216">
        <v>0</v>
      </c>
      <c r="L20" s="216">
        <v>0</v>
      </c>
      <c r="M20" s="201"/>
      <c r="N20" s="198">
        <f t="shared" si="1"/>
        <v>1051.5954198473282</v>
      </c>
      <c r="O20" s="195">
        <v>262</v>
      </c>
      <c r="P20" s="177">
        <v>275518</v>
      </c>
      <c r="Q20" s="186">
        <f t="shared" si="2"/>
        <v>24.122515723270443</v>
      </c>
      <c r="R20" s="192">
        <f t="shared" si="3"/>
        <v>723.67547169811326</v>
      </c>
      <c r="S20" s="195">
        <v>1060</v>
      </c>
      <c r="T20" s="183">
        <v>767096</v>
      </c>
      <c r="U20" s="188">
        <f t="shared" si="4"/>
        <v>37.403072812291249</v>
      </c>
      <c r="V20" s="192">
        <f t="shared" si="5"/>
        <v>1122.0921843687374</v>
      </c>
      <c r="W20" s="195">
        <v>499</v>
      </c>
      <c r="X20" s="183">
        <v>559924</v>
      </c>
      <c r="Y20" s="173">
        <f t="shared" si="6"/>
        <v>1821</v>
      </c>
      <c r="Z20" s="304">
        <f t="shared" si="7"/>
        <v>29.334395021050707</v>
      </c>
    </row>
    <row r="21" spans="1:26" s="110" customFormat="1">
      <c r="A21" s="205" t="s">
        <v>281</v>
      </c>
      <c r="B21" s="212" t="s">
        <v>283</v>
      </c>
      <c r="C21" s="209">
        <v>0.18</v>
      </c>
      <c r="D21" s="176">
        <f t="shared" si="0"/>
        <v>8.2585034013605441</v>
      </c>
      <c r="E21" s="218">
        <v>0</v>
      </c>
      <c r="F21" s="218">
        <v>0</v>
      </c>
      <c r="G21" s="218">
        <v>0</v>
      </c>
      <c r="H21" s="218">
        <v>0</v>
      </c>
      <c r="I21" s="218">
        <v>0</v>
      </c>
      <c r="J21" s="218">
        <v>0</v>
      </c>
      <c r="K21" s="218">
        <v>0</v>
      </c>
      <c r="L21" s="218">
        <v>0</v>
      </c>
      <c r="M21" s="202"/>
      <c r="N21" s="199">
        <f t="shared" si="1"/>
        <v>247.75510204081633</v>
      </c>
      <c r="O21" s="196">
        <v>980</v>
      </c>
      <c r="P21" s="178">
        <v>242800</v>
      </c>
      <c r="Q21" s="187">
        <f t="shared" si="2"/>
        <v>6.2415246472420742</v>
      </c>
      <c r="R21" s="193">
        <f t="shared" si="3"/>
        <v>187.24573941726223</v>
      </c>
      <c r="S21" s="196">
        <v>1819</v>
      </c>
      <c r="T21" s="184">
        <v>340600</v>
      </c>
      <c r="U21" s="190">
        <f t="shared" si="4"/>
        <v>11.855345911949685</v>
      </c>
      <c r="V21" s="193">
        <f t="shared" si="5"/>
        <v>355.66037735849056</v>
      </c>
      <c r="W21" s="196">
        <v>848</v>
      </c>
      <c r="X21" s="184">
        <v>301600</v>
      </c>
      <c r="Y21" s="173">
        <f t="shared" si="6"/>
        <v>3647</v>
      </c>
      <c r="Z21" s="304">
        <f t="shared" si="7"/>
        <v>8.0888401425829439</v>
      </c>
    </row>
    <row r="22" spans="1:26" s="175" customFormat="1" ht="15.75" thickBot="1">
      <c r="A22" s="206" t="s">
        <v>282</v>
      </c>
      <c r="B22" s="213" t="s">
        <v>283</v>
      </c>
      <c r="C22" s="210">
        <v>-0.20699999999999999</v>
      </c>
      <c r="D22" s="174">
        <f t="shared" si="0"/>
        <v>13.583894424315622</v>
      </c>
      <c r="E22" s="217">
        <v>0</v>
      </c>
      <c r="F22" s="217">
        <v>0</v>
      </c>
      <c r="G22" s="217">
        <v>0</v>
      </c>
      <c r="H22" s="217">
        <v>0</v>
      </c>
      <c r="I22" s="217">
        <v>0</v>
      </c>
      <c r="J22" s="217">
        <v>0</v>
      </c>
      <c r="K22" s="217">
        <v>0</v>
      </c>
      <c r="L22" s="217">
        <v>0</v>
      </c>
      <c r="M22" s="203"/>
      <c r="N22" s="200">
        <f t="shared" si="1"/>
        <v>407.5168327294686</v>
      </c>
      <c r="O22" s="197">
        <v>13248</v>
      </c>
      <c r="P22" s="179">
        <v>5398783</v>
      </c>
      <c r="Q22" s="189">
        <f t="shared" si="2"/>
        <v>11.490267438654536</v>
      </c>
      <c r="R22" s="194">
        <f t="shared" si="3"/>
        <v>344.70802315963607</v>
      </c>
      <c r="S22" s="197">
        <v>9672</v>
      </c>
      <c r="T22" s="185">
        <v>3334016</v>
      </c>
      <c r="U22" s="191">
        <f t="shared" si="4"/>
        <v>13.490277163496978</v>
      </c>
      <c r="V22" s="194">
        <f t="shared" si="5"/>
        <v>404.70831490490934</v>
      </c>
      <c r="W22" s="197">
        <v>4522</v>
      </c>
      <c r="X22" s="185">
        <v>1830091</v>
      </c>
      <c r="Y22" s="173">
        <f t="shared" si="6"/>
        <v>27442</v>
      </c>
      <c r="Z22" s="304">
        <f t="shared" si="7"/>
        <v>12.83056385589</v>
      </c>
    </row>
    <row r="24" spans="1:26">
      <c r="A24" s="78" t="s">
        <v>298</v>
      </c>
    </row>
    <row r="26" spans="1:26" s="37" customFormat="1" ht="21.75" thickBot="1">
      <c r="A26" s="260" t="s">
        <v>268</v>
      </c>
      <c r="B26" s="156"/>
      <c r="C26" s="306">
        <f>C57</f>
        <v>1191.0900508191112</v>
      </c>
      <c r="D26" s="307">
        <f>IF(ISBLANK(A26),"",VLOOKUP(A26,A2:Z22,25,0))</f>
        <v>689</v>
      </c>
      <c r="E26" s="139"/>
      <c r="F26" s="139"/>
      <c r="G26" s="139"/>
      <c r="H26" s="139"/>
      <c r="I26" s="139"/>
      <c r="J26" s="139"/>
      <c r="K26" s="139"/>
      <c r="L26" s="139"/>
      <c r="M26" s="167"/>
      <c r="N26" s="139"/>
      <c r="P26" s="171"/>
      <c r="Q26" s="169"/>
      <c r="R26" s="169"/>
      <c r="T26" s="171"/>
      <c r="U26" s="169"/>
      <c r="V26" s="169"/>
      <c r="X26" s="171"/>
    </row>
    <row r="27" spans="1:26" s="37" customFormat="1" ht="24" thickTop="1">
      <c r="A27" s="250">
        <f>IF(ISBLANK(A26),"",VLOOKUP(A26,A2:X22,4,0))</f>
        <v>6912.9187793427236</v>
      </c>
      <c r="B27" s="251">
        <v>0.65</v>
      </c>
      <c r="C27" s="259">
        <f>C29+C50+C55+C58</f>
        <v>9339.8342468221927</v>
      </c>
      <c r="D27" s="139"/>
      <c r="E27" s="139"/>
      <c r="F27" s="139"/>
      <c r="G27" s="139"/>
      <c r="H27" s="139"/>
      <c r="I27" s="139"/>
      <c r="J27" s="139"/>
      <c r="K27" s="139"/>
      <c r="L27" s="139"/>
      <c r="M27" s="167"/>
      <c r="N27" s="139"/>
      <c r="P27" s="171"/>
      <c r="Q27" s="169"/>
      <c r="R27" s="169"/>
      <c r="T27" s="171"/>
      <c r="U27" s="169"/>
      <c r="V27" s="169"/>
      <c r="X27" s="171"/>
    </row>
    <row r="28" spans="1:26" s="110" customFormat="1">
      <c r="A28" s="256" t="s">
        <v>337</v>
      </c>
      <c r="B28" s="257" t="s">
        <v>338</v>
      </c>
      <c r="C28" s="258" t="s">
        <v>339</v>
      </c>
      <c r="D28" s="252"/>
      <c r="E28" s="252"/>
      <c r="F28" s="252"/>
      <c r="G28" s="252"/>
      <c r="H28" s="252"/>
      <c r="I28" s="252"/>
      <c r="J28" s="252"/>
      <c r="K28" s="252"/>
      <c r="L28" s="252"/>
      <c r="M28" s="253"/>
      <c r="N28" s="252"/>
      <c r="P28" s="254"/>
      <c r="Q28" s="255"/>
      <c r="R28" s="255"/>
      <c r="T28" s="254"/>
      <c r="U28" s="255"/>
      <c r="V28" s="255"/>
      <c r="X28" s="254"/>
    </row>
    <row r="29" spans="1:26" ht="42" customHeight="1">
      <c r="A29" s="87" t="s">
        <v>328</v>
      </c>
      <c r="B29" s="229"/>
      <c r="C29" s="230">
        <f>SUM(C31:C49)</f>
        <v>4764.3602032764447</v>
      </c>
    </row>
    <row r="30" spans="1:26" ht="24.75" customHeight="1">
      <c r="A30" s="279" t="s">
        <v>327</v>
      </c>
      <c r="B30" s="280"/>
      <c r="C30" s="281">
        <f>A27*B27</f>
        <v>4493.3972065727703</v>
      </c>
      <c r="D30" s="282" t="s">
        <v>329</v>
      </c>
      <c r="E30" s="224" t="s">
        <v>331</v>
      </c>
      <c r="F30" s="224" t="s">
        <v>340</v>
      </c>
      <c r="G30" s="223" t="s">
        <v>332</v>
      </c>
      <c r="H30" s="224" t="s">
        <v>330</v>
      </c>
    </row>
    <row r="31" spans="1:26">
      <c r="A31" s="266" t="s">
        <v>300</v>
      </c>
      <c r="B31" s="267">
        <v>12</v>
      </c>
      <c r="C31" s="268">
        <f>B31/SUM($B$31:$B$49)*$C$30</f>
        <v>929.6683875667801</v>
      </c>
      <c r="D31" s="241">
        <f>C31/(B31+0.00000000001)</f>
        <v>77.472365630500448</v>
      </c>
      <c r="E31" s="226">
        <f>C31/(I31+0.0000000000001)</f>
        <v>21.456446722009648</v>
      </c>
      <c r="F31" s="225">
        <f>C31/(D31+0.00000000001)</f>
        <v>12.00000000000845</v>
      </c>
      <c r="G31" s="226"/>
      <c r="H31" s="225"/>
      <c r="I31" s="241">
        <v>43.328161443112592</v>
      </c>
    </row>
    <row r="32" spans="1:26">
      <c r="A32" s="269" t="s">
        <v>301</v>
      </c>
      <c r="B32" s="270">
        <v>5</v>
      </c>
      <c r="C32" s="215">
        <f>B32/SUM($B$31:$B$49)*$C$30+($B$48/SUM($B$31:$B$49)*$C$30+$B$34/SUM($B$31:$B$49)*$C$30+$B$36/SUM($B$31:$B$49)*$C$30-0.06*$C$30-0.06*$C$30)*0.2</f>
        <v>326.0037145734176</v>
      </c>
      <c r="D32" s="232">
        <f t="shared" ref="D32:D59" si="8">C32/(B32+0.00000000001)</f>
        <v>65.200742914553118</v>
      </c>
      <c r="E32" s="226">
        <f t="shared" ref="E32:E49" si="9">C32/(I32+0.0000000000001)</f>
        <v>9.2752226954226149</v>
      </c>
      <c r="F32" s="225">
        <f t="shared" ref="F32:F49" si="10">C32/(D32+0.00000000001)</f>
        <v>5.0000000000092326</v>
      </c>
      <c r="G32" s="226"/>
      <c r="H32" s="225"/>
      <c r="I32" s="232">
        <v>35.147804562611924</v>
      </c>
    </row>
    <row r="33" spans="1:24">
      <c r="A33" s="269" t="s">
        <v>304</v>
      </c>
      <c r="B33" s="270">
        <v>14</v>
      </c>
      <c r="C33" s="215">
        <f>$B$33/SUM($B$31:$B$49)*$C$30+($B$48/SUM($B$31:$B$49)*$C$30+$B$34/SUM($B$31:$B$49)*$C$30+$B$36/SUM($B$31:$B$49)*$C$30-0.06*$C$30-0.06*$C$30)*0.8</f>
        <v>839.18066451028005</v>
      </c>
      <c r="D33" s="232">
        <f t="shared" si="8"/>
        <v>59.941476036405767</v>
      </c>
      <c r="E33" s="226">
        <f t="shared" si="9"/>
        <v>26.521153107874682</v>
      </c>
      <c r="F33" s="225">
        <f t="shared" si="10"/>
        <v>14.000000000007663</v>
      </c>
      <c r="G33" s="226"/>
      <c r="H33" s="225"/>
      <c r="I33" s="232">
        <v>31.641937328173988</v>
      </c>
    </row>
    <row r="34" spans="1:24">
      <c r="A34" s="269" t="s">
        <v>303</v>
      </c>
      <c r="B34" s="270">
        <v>1</v>
      </c>
      <c r="C34" s="215">
        <f>0.06*$C$30</f>
        <v>269.60383239436624</v>
      </c>
      <c r="D34" s="232">
        <f t="shared" si="8"/>
        <v>269.60383239167021</v>
      </c>
      <c r="E34" s="226">
        <f t="shared" si="9"/>
        <v>1.8518956992380495</v>
      </c>
      <c r="F34" s="225">
        <f t="shared" si="10"/>
        <v>1.0000000000099629</v>
      </c>
      <c r="G34" s="226"/>
      <c r="H34" s="225"/>
      <c r="I34" s="232">
        <v>145.58262244752379</v>
      </c>
    </row>
    <row r="35" spans="1:24">
      <c r="A35" s="269" t="s">
        <v>306</v>
      </c>
      <c r="B35" s="270">
        <v>1</v>
      </c>
      <c r="C35" s="215">
        <f>B35/SUM($B$31:$B$49)*$C$30</f>
        <v>77.472365630565008</v>
      </c>
      <c r="D35" s="232">
        <f t="shared" si="8"/>
        <v>77.472365629790289</v>
      </c>
      <c r="E35" s="226">
        <f t="shared" si="9"/>
        <v>1.7880372268505278</v>
      </c>
      <c r="F35" s="225">
        <f t="shared" si="10"/>
        <v>1.0000000000098708</v>
      </c>
      <c r="G35" s="226"/>
      <c r="H35" s="225"/>
      <c r="I35" s="232">
        <v>43.328161442715412</v>
      </c>
    </row>
    <row r="36" spans="1:24">
      <c r="A36" s="269" t="s">
        <v>305</v>
      </c>
      <c r="B36" s="270">
        <v>1</v>
      </c>
      <c r="C36" s="215">
        <f>0.06*$C$30</f>
        <v>269.60383239436624</v>
      </c>
      <c r="D36" s="232">
        <f t="shared" si="8"/>
        <v>269.60383239167021</v>
      </c>
      <c r="E36" s="226">
        <f t="shared" si="9"/>
        <v>1.8518956992380495</v>
      </c>
      <c r="F36" s="225">
        <f t="shared" si="10"/>
        <v>1.0000000000099629</v>
      </c>
      <c r="G36" s="226"/>
      <c r="H36" s="225"/>
      <c r="I36" s="232">
        <v>145.58262244752379</v>
      </c>
    </row>
    <row r="37" spans="1:24">
      <c r="A37" s="269" t="s">
        <v>307</v>
      </c>
      <c r="B37" s="270">
        <v>5</v>
      </c>
      <c r="C37" s="215">
        <f t="shared" ref="C37:C45" si="11">B37/SUM($B$31:$B$49)*$C$30</f>
        <v>387.36182815282507</v>
      </c>
      <c r="D37" s="232">
        <f t="shared" si="8"/>
        <v>77.472365630410067</v>
      </c>
      <c r="E37" s="226">
        <f t="shared" si="9"/>
        <v>8.9401861341811184</v>
      </c>
      <c r="F37" s="225">
        <f t="shared" si="10"/>
        <v>5.0000000000093543</v>
      </c>
      <c r="G37" s="226"/>
      <c r="H37" s="225"/>
      <c r="I37" s="232">
        <v>43.328161443062037</v>
      </c>
    </row>
    <row r="38" spans="1:24">
      <c r="A38" s="269" t="s">
        <v>302</v>
      </c>
      <c r="B38" s="270">
        <v>5</v>
      </c>
      <c r="C38" s="215">
        <f t="shared" si="11"/>
        <v>387.36182815282507</v>
      </c>
      <c r="D38" s="232">
        <f t="shared" si="8"/>
        <v>77.472365630410067</v>
      </c>
      <c r="E38" s="226">
        <f t="shared" si="9"/>
        <v>8.9401861341811184</v>
      </c>
      <c r="F38" s="225">
        <f t="shared" si="10"/>
        <v>5.0000000000093543</v>
      </c>
      <c r="G38" s="226"/>
      <c r="H38" s="225"/>
      <c r="I38" s="232">
        <v>43.328161443062037</v>
      </c>
    </row>
    <row r="39" spans="1:24">
      <c r="A39" s="269" t="s">
        <v>319</v>
      </c>
      <c r="B39" s="270">
        <v>1</v>
      </c>
      <c r="C39" s="215">
        <f t="shared" si="11"/>
        <v>77.472365630565008</v>
      </c>
      <c r="D39" s="232">
        <f t="shared" si="8"/>
        <v>77.472365629790289</v>
      </c>
      <c r="E39" s="226">
        <f t="shared" si="9"/>
        <v>1.7880372268505278</v>
      </c>
      <c r="F39" s="225">
        <f t="shared" si="10"/>
        <v>1.0000000000098708</v>
      </c>
      <c r="G39" s="226"/>
      <c r="H39" s="225"/>
      <c r="I39" s="232">
        <v>43.328161442715412</v>
      </c>
    </row>
    <row r="40" spans="1:24" s="37" customFormat="1">
      <c r="A40" s="269" t="s">
        <v>320</v>
      </c>
      <c r="B40" s="270">
        <v>5</v>
      </c>
      <c r="C40" s="215">
        <f t="shared" si="11"/>
        <v>387.36182815282507</v>
      </c>
      <c r="D40" s="232">
        <f t="shared" si="8"/>
        <v>77.472365630410067</v>
      </c>
      <c r="E40" s="226">
        <f t="shared" si="9"/>
        <v>8.9401861341811184</v>
      </c>
      <c r="F40" s="225">
        <f t="shared" si="10"/>
        <v>5.0000000000093543</v>
      </c>
      <c r="G40" s="226"/>
      <c r="H40" s="225"/>
      <c r="I40" s="232">
        <v>43.328161443062037</v>
      </c>
      <c r="J40" s="139"/>
      <c r="K40" s="139"/>
      <c r="L40" s="139"/>
      <c r="M40" s="167"/>
      <c r="N40" s="139"/>
      <c r="P40" s="171"/>
      <c r="Q40" s="169"/>
      <c r="R40" s="169"/>
      <c r="T40" s="171"/>
      <c r="U40" s="169"/>
      <c r="V40" s="169"/>
      <c r="X40" s="171"/>
    </row>
    <row r="41" spans="1:24">
      <c r="A41" s="269" t="s">
        <v>308</v>
      </c>
      <c r="B41" s="270">
        <v>2</v>
      </c>
      <c r="C41" s="215">
        <f t="shared" si="11"/>
        <v>154.94473126113002</v>
      </c>
      <c r="D41" s="232">
        <f t="shared" si="8"/>
        <v>77.472365630177649</v>
      </c>
      <c r="E41" s="226">
        <f t="shared" si="9"/>
        <v>3.5760744536831748</v>
      </c>
      <c r="F41" s="225">
        <f t="shared" si="10"/>
        <v>2.0000000000097415</v>
      </c>
      <c r="G41" s="226"/>
      <c r="H41" s="225"/>
      <c r="I41" s="232">
        <v>43.328161442932057</v>
      </c>
    </row>
    <row r="42" spans="1:24">
      <c r="A42" s="269" t="s">
        <v>321</v>
      </c>
      <c r="B42" s="270">
        <v>1</v>
      </c>
      <c r="C42" s="215">
        <f t="shared" si="11"/>
        <v>77.472365630565008</v>
      </c>
      <c r="D42" s="232">
        <f t="shared" si="8"/>
        <v>77.472365629790289</v>
      </c>
      <c r="E42" s="226">
        <f t="shared" si="9"/>
        <v>1.7880372268505278</v>
      </c>
      <c r="F42" s="225">
        <f t="shared" si="10"/>
        <v>1.0000000000098708</v>
      </c>
      <c r="G42" s="226"/>
      <c r="H42" s="225"/>
      <c r="I42" s="232">
        <v>43.328161442715412</v>
      </c>
    </row>
    <row r="43" spans="1:24">
      <c r="A43" s="269" t="s">
        <v>309</v>
      </c>
      <c r="B43" s="270">
        <v>1</v>
      </c>
      <c r="C43" s="215">
        <f t="shared" si="11"/>
        <v>77.472365630565008</v>
      </c>
      <c r="D43" s="232">
        <f t="shared" si="8"/>
        <v>77.472365629790289</v>
      </c>
      <c r="E43" s="226">
        <f t="shared" si="9"/>
        <v>1.7880372268505278</v>
      </c>
      <c r="F43" s="225">
        <f t="shared" si="10"/>
        <v>1.0000000000098708</v>
      </c>
      <c r="G43" s="226"/>
      <c r="H43" s="225"/>
      <c r="I43" s="232">
        <v>43.328161442715412</v>
      </c>
    </row>
    <row r="44" spans="1:24">
      <c r="A44" s="269" t="s">
        <v>310</v>
      </c>
      <c r="B44" s="270">
        <v>1</v>
      </c>
      <c r="C44" s="215">
        <f t="shared" si="11"/>
        <v>77.472365630565008</v>
      </c>
      <c r="D44" s="232">
        <f t="shared" si="8"/>
        <v>77.472365629790289</v>
      </c>
      <c r="E44" s="226">
        <f t="shared" si="9"/>
        <v>1.7880372268505278</v>
      </c>
      <c r="F44" s="225">
        <f t="shared" si="10"/>
        <v>1.0000000000098708</v>
      </c>
      <c r="G44" s="226"/>
      <c r="H44" s="225"/>
      <c r="I44" s="232">
        <v>43.328161442715412</v>
      </c>
    </row>
    <row r="45" spans="1:24" ht="15.75" thickBot="1">
      <c r="A45" s="284" t="s">
        <v>341</v>
      </c>
      <c r="B45" s="261">
        <v>1</v>
      </c>
      <c r="C45" s="265">
        <f t="shared" si="11"/>
        <v>77.472365630565008</v>
      </c>
      <c r="D45" s="262">
        <f>C45/(B45+0.00000000001)</f>
        <v>77.472365629790289</v>
      </c>
      <c r="E45" s="263">
        <f>C45/(I45+0.0000000000001)</f>
        <v>1.7880372268505278</v>
      </c>
      <c r="F45" s="264">
        <f>C45/(D45+0.00000000001)</f>
        <v>1.0000000000098708</v>
      </c>
      <c r="G45" s="263"/>
      <c r="H45" s="264"/>
      <c r="I45" s="262">
        <v>43.328161442715412</v>
      </c>
    </row>
    <row r="46" spans="1:24">
      <c r="A46" s="271" t="s">
        <v>333</v>
      </c>
      <c r="B46" s="291">
        <v>1</v>
      </c>
      <c r="C46" s="231">
        <f>B46/(SUM($B$31:$B$49)-$B$47-$B$46)*$C$30*B46</f>
        <v>78.831529939873164</v>
      </c>
      <c r="D46" s="237">
        <f t="shared" si="8"/>
        <v>78.831529939084845</v>
      </c>
      <c r="E46" s="228">
        <f t="shared" si="9"/>
        <v>1.8194063010058001</v>
      </c>
      <c r="F46" s="227">
        <f t="shared" si="10"/>
        <v>1.0000000000098732</v>
      </c>
      <c r="G46" s="228"/>
      <c r="H46" s="227"/>
      <c r="I46" s="232">
        <v>43.328161442715412</v>
      </c>
    </row>
    <row r="47" spans="1:24" s="37" customFormat="1">
      <c r="A47" s="271" t="s">
        <v>334</v>
      </c>
      <c r="B47" s="292">
        <v>0</v>
      </c>
      <c r="C47" s="233">
        <f>B47/(SUM($B$31:$B$49)-$B$47-$B$46)*$C$30*B47</f>
        <v>0</v>
      </c>
      <c r="D47" s="237">
        <f t="shared" si="8"/>
        <v>0</v>
      </c>
      <c r="E47" s="228">
        <f t="shared" si="9"/>
        <v>0</v>
      </c>
      <c r="F47" s="227">
        <f t="shared" si="10"/>
        <v>0</v>
      </c>
      <c r="G47" s="228"/>
      <c r="H47" s="227"/>
      <c r="I47" s="232">
        <v>43.328161442715412</v>
      </c>
      <c r="J47" s="139"/>
      <c r="K47" s="139"/>
      <c r="L47" s="139"/>
      <c r="M47" s="167"/>
      <c r="N47" s="139"/>
      <c r="P47" s="171"/>
      <c r="Q47" s="169"/>
      <c r="R47" s="169"/>
      <c r="T47" s="171"/>
      <c r="U47" s="169"/>
      <c r="V47" s="169"/>
      <c r="X47" s="171"/>
    </row>
    <row r="48" spans="1:24">
      <c r="A48" s="271" t="s">
        <v>335</v>
      </c>
      <c r="B48" s="292">
        <v>1</v>
      </c>
      <c r="C48" s="233">
        <f>0.06*$C$30*B48</f>
        <v>269.60383239436624</v>
      </c>
      <c r="D48" s="237">
        <f t="shared" si="8"/>
        <v>269.60383239167021</v>
      </c>
      <c r="E48" s="228">
        <f t="shared" si="9"/>
        <v>1.8466015917422332</v>
      </c>
      <c r="F48" s="227">
        <f t="shared" si="10"/>
        <v>1.0000000000099629</v>
      </c>
      <c r="G48" s="228"/>
      <c r="H48" s="227"/>
      <c r="I48" s="232">
        <v>146</v>
      </c>
    </row>
    <row r="49" spans="1:24" s="37" customFormat="1" ht="15.75" thickBot="1">
      <c r="A49" s="272" t="s">
        <v>336</v>
      </c>
      <c r="B49" s="293">
        <v>0</v>
      </c>
      <c r="C49" s="234">
        <f>0.06*$C$30*B49*2.2</f>
        <v>0</v>
      </c>
      <c r="D49" s="238">
        <f t="shared" si="8"/>
        <v>0</v>
      </c>
      <c r="E49" s="236">
        <f t="shared" si="9"/>
        <v>0</v>
      </c>
      <c r="F49" s="235">
        <f t="shared" si="10"/>
        <v>0</v>
      </c>
      <c r="G49" s="236"/>
      <c r="H49" s="235"/>
      <c r="I49" s="232">
        <v>320</v>
      </c>
      <c r="J49" s="139"/>
      <c r="K49" s="139"/>
      <c r="L49" s="139"/>
      <c r="M49" s="167"/>
      <c r="N49" s="139"/>
      <c r="P49" s="171"/>
      <c r="Q49" s="169"/>
      <c r="R49" s="169"/>
      <c r="T49" s="171"/>
      <c r="U49" s="169"/>
      <c r="V49" s="169"/>
      <c r="X49" s="171"/>
    </row>
    <row r="50" spans="1:24" s="37" customFormat="1" ht="42" customHeight="1">
      <c r="A50" s="106" t="s">
        <v>322</v>
      </c>
      <c r="B50" s="239"/>
      <c r="C50" s="240">
        <f>SUM(C51:C54)</f>
        <v>3059.3839927266372</v>
      </c>
      <c r="D50" s="139"/>
      <c r="E50" s="288" t="s">
        <v>331</v>
      </c>
      <c r="F50" s="288" t="s">
        <v>340</v>
      </c>
      <c r="G50" s="289" t="s">
        <v>332</v>
      </c>
      <c r="H50" s="288" t="s">
        <v>330</v>
      </c>
      <c r="I50" s="139"/>
      <c r="J50" s="139"/>
      <c r="K50" s="139"/>
      <c r="L50" s="139"/>
      <c r="M50" s="167"/>
      <c r="N50" s="139"/>
      <c r="P50" s="171"/>
      <c r="Q50" s="169"/>
      <c r="R50" s="169"/>
      <c r="T50" s="171"/>
      <c r="U50" s="169"/>
      <c r="V50" s="169"/>
      <c r="X50" s="171"/>
    </row>
    <row r="51" spans="1:24" s="37" customFormat="1" ht="15.75" thickBot="1">
      <c r="A51" s="294" t="s">
        <v>342</v>
      </c>
      <c r="B51" s="275">
        <v>1</v>
      </c>
      <c r="C51" s="276">
        <f>($A$27-$C$30-$C$55-$C$58)*$B$51</f>
        <v>903.43152195084213</v>
      </c>
      <c r="D51" s="277">
        <f>C51/(B51+0.00000000001)</f>
        <v>903.43152194180777</v>
      </c>
      <c r="E51" s="228">
        <f t="shared" ref="E51" si="12">C51/(I51+0.0000000000001)</f>
        <v>1.0541791387991155</v>
      </c>
      <c r="F51" s="227">
        <f t="shared" ref="F51" si="13">C51/(D51+0.00000000001)</f>
        <v>1.0000000000099889</v>
      </c>
      <c r="G51" s="287"/>
      <c r="H51" s="278"/>
      <c r="I51" s="232">
        <v>857</v>
      </c>
      <c r="J51" s="139"/>
      <c r="K51" s="139"/>
      <c r="L51" s="139"/>
      <c r="M51" s="167"/>
      <c r="N51" s="139"/>
      <c r="P51" s="171"/>
      <c r="Q51" s="169"/>
      <c r="R51" s="169"/>
      <c r="T51" s="171"/>
      <c r="U51" s="169"/>
      <c r="V51" s="169"/>
      <c r="X51" s="171"/>
    </row>
    <row r="52" spans="1:24" ht="15.75" thickBot="1">
      <c r="A52" s="271" t="s">
        <v>344</v>
      </c>
      <c r="B52" s="290">
        <v>1</v>
      </c>
      <c r="C52" s="233">
        <f>352/2456*$B$52*$C$30</f>
        <v>644.00481136547853</v>
      </c>
      <c r="D52" s="237">
        <f>C52/(B52+0.00000000001)</f>
        <v>644.00481135903851</v>
      </c>
      <c r="E52" s="273"/>
      <c r="F52" s="283"/>
      <c r="G52" s="273"/>
      <c r="H52" s="227"/>
      <c r="I52" s="232">
        <v>348</v>
      </c>
    </row>
    <row r="53" spans="1:24" s="37" customFormat="1">
      <c r="A53" s="271" t="s">
        <v>343</v>
      </c>
      <c r="B53" s="286">
        <f>SUM($B$46:$B$49)</f>
        <v>2</v>
      </c>
      <c r="C53" s="233">
        <f>857/2456*$B$53*$C$30*0.4</f>
        <v>1254.345734864125</v>
      </c>
      <c r="D53" s="237">
        <f>C53/(B53+0.00000000001)</f>
        <v>627.17286742892668</v>
      </c>
      <c r="E53" s="228">
        <f t="shared" ref="E53" si="14">C53/(I53+0.0000000000001)</f>
        <v>1.4809276680804306</v>
      </c>
      <c r="F53" s="227">
        <f t="shared" ref="F53" si="15">C53/(D53+0.00000000001)</f>
        <v>2.000000000009968</v>
      </c>
      <c r="G53" s="273"/>
      <c r="H53" s="227"/>
      <c r="I53" s="232">
        <v>847</v>
      </c>
      <c r="J53" s="139"/>
      <c r="K53" s="139"/>
      <c r="L53" s="139"/>
      <c r="M53" s="167"/>
      <c r="N53" s="139"/>
      <c r="P53" s="171"/>
      <c r="Q53" s="169"/>
      <c r="R53" s="169"/>
      <c r="T53" s="171"/>
      <c r="U53" s="169"/>
      <c r="V53" s="169"/>
      <c r="X53" s="171"/>
    </row>
    <row r="54" spans="1:24" s="37" customFormat="1">
      <c r="A54" s="272" t="s">
        <v>345</v>
      </c>
      <c r="B54" s="242">
        <f>IF($B$52=1,SUM($B$48:$B$49),0)</f>
        <v>1</v>
      </c>
      <c r="C54" s="234">
        <f>352/2456*$B$54*$C$30*0.4</f>
        <v>257.60192454619141</v>
      </c>
      <c r="D54" s="238">
        <f>C54/(B54+0.00000000001)</f>
        <v>257.60192454361538</v>
      </c>
      <c r="E54" s="274"/>
      <c r="F54" s="285"/>
      <c r="G54" s="274"/>
      <c r="H54" s="235"/>
      <c r="I54" s="232">
        <v>348</v>
      </c>
      <c r="J54" s="139"/>
      <c r="K54" s="139"/>
      <c r="L54" s="139"/>
      <c r="M54" s="167"/>
      <c r="N54" s="139"/>
      <c r="P54" s="171"/>
      <c r="Q54" s="169"/>
      <c r="R54" s="169"/>
      <c r="T54" s="171"/>
      <c r="U54" s="169"/>
      <c r="V54" s="169"/>
      <c r="X54" s="171"/>
    </row>
    <row r="55" spans="1:24" s="37" customFormat="1" ht="42" customHeight="1">
      <c r="A55" s="106" t="s">
        <v>324</v>
      </c>
      <c r="B55" s="239"/>
      <c r="C55" s="240">
        <f>C56+C57</f>
        <v>1316.0900508191112</v>
      </c>
      <c r="D55" s="139"/>
      <c r="E55" s="224" t="s">
        <v>331</v>
      </c>
      <c r="F55" s="224" t="s">
        <v>340</v>
      </c>
      <c r="G55" s="223" t="s">
        <v>332</v>
      </c>
      <c r="H55" s="224" t="s">
        <v>330</v>
      </c>
      <c r="I55" s="139"/>
      <c r="J55" s="139"/>
      <c r="K55" s="139"/>
      <c r="L55" s="139"/>
      <c r="M55" s="167"/>
      <c r="N55" s="139"/>
      <c r="P55" s="171"/>
      <c r="Q55" s="169"/>
      <c r="R55" s="169"/>
      <c r="T55" s="171"/>
      <c r="U55" s="169"/>
      <c r="V55" s="169"/>
      <c r="X55" s="171"/>
    </row>
    <row r="56" spans="1:24">
      <c r="A56" s="243" t="s">
        <v>323</v>
      </c>
      <c r="B56" s="244">
        <v>2</v>
      </c>
      <c r="C56" s="245">
        <f>B56*D56</f>
        <v>125</v>
      </c>
      <c r="D56" s="246">
        <v>62.5</v>
      </c>
      <c r="E56" s="247"/>
      <c r="F56" s="305">
        <f>C56/(D56+0.00000000001)</f>
        <v>1.99999999999968</v>
      </c>
      <c r="G56" s="247"/>
      <c r="H56" s="248"/>
    </row>
    <row r="57" spans="1:24" s="37" customFormat="1">
      <c r="A57" s="243" t="s">
        <v>354</v>
      </c>
      <c r="B57" s="244">
        <v>1</v>
      </c>
      <c r="C57" s="245">
        <f>B57*D57</f>
        <v>1191.0900508191112</v>
      </c>
      <c r="D57" s="246">
        <f>0.25*C29</f>
        <v>1191.0900508191112</v>
      </c>
      <c r="E57" s="247"/>
      <c r="F57" s="305">
        <f>D57/I57/2</f>
        <v>7.9406003387940745</v>
      </c>
      <c r="G57" s="247"/>
      <c r="H57" s="248"/>
      <c r="I57" s="232">
        <v>75</v>
      </c>
      <c r="J57" s="139"/>
      <c r="K57" s="139"/>
      <c r="L57" s="139"/>
      <c r="M57" s="167"/>
      <c r="N57" s="139"/>
      <c r="P57" s="171"/>
      <c r="Q57" s="169"/>
      <c r="R57" s="169"/>
      <c r="T57" s="171"/>
      <c r="U57" s="169"/>
      <c r="V57" s="169"/>
      <c r="X57" s="171"/>
    </row>
    <row r="58" spans="1:24" s="37" customFormat="1" ht="42" customHeight="1">
      <c r="A58" s="106" t="s">
        <v>325</v>
      </c>
      <c r="B58" s="239"/>
      <c r="C58" s="240">
        <v>200</v>
      </c>
      <c r="D58" s="139"/>
      <c r="E58" s="224" t="s">
        <v>331</v>
      </c>
      <c r="F58" s="224" t="s">
        <v>340</v>
      </c>
      <c r="G58" s="223" t="s">
        <v>332</v>
      </c>
      <c r="H58" s="224" t="s">
        <v>330</v>
      </c>
      <c r="I58" s="139"/>
      <c r="J58" s="139"/>
      <c r="K58" s="139"/>
      <c r="L58" s="139"/>
      <c r="M58" s="167"/>
      <c r="N58" s="139"/>
      <c r="P58" s="171"/>
      <c r="Q58" s="169"/>
      <c r="R58" s="169"/>
      <c r="T58" s="171"/>
      <c r="U58" s="169"/>
      <c r="V58" s="169"/>
      <c r="X58" s="171"/>
    </row>
    <row r="59" spans="1:24">
      <c r="A59" s="249" t="s">
        <v>326</v>
      </c>
      <c r="B59" s="244">
        <v>1</v>
      </c>
      <c r="C59" s="245">
        <f>C58/B59</f>
        <v>200</v>
      </c>
      <c r="D59" s="246">
        <v>200</v>
      </c>
      <c r="E59" s="247"/>
      <c r="F59" s="248"/>
      <c r="G59" s="247"/>
      <c r="H59" s="248"/>
    </row>
    <row r="60" spans="1:24">
      <c r="A60" s="110"/>
      <c r="B60" s="214"/>
      <c r="C60" s="215"/>
    </row>
    <row r="61" spans="1:24" s="37" customFormat="1">
      <c r="A61" s="110"/>
      <c r="B61" s="214"/>
      <c r="C61" s="215"/>
      <c r="D61" s="139"/>
      <c r="E61" s="139"/>
      <c r="F61" s="139"/>
      <c r="G61" s="139"/>
      <c r="H61" s="139"/>
      <c r="I61" s="139"/>
      <c r="J61" s="139"/>
      <c r="K61" s="139"/>
      <c r="L61" s="139"/>
      <c r="M61" s="167"/>
      <c r="N61" s="139"/>
      <c r="P61" s="171"/>
      <c r="Q61" s="169"/>
      <c r="R61" s="169"/>
      <c r="T61" s="171"/>
      <c r="U61" s="169"/>
      <c r="V61" s="169"/>
      <c r="X61" s="171"/>
    </row>
    <row r="63" spans="1:24">
      <c r="B63" s="169" t="s">
        <v>356</v>
      </c>
      <c r="D63" s="139" t="s">
        <v>355</v>
      </c>
      <c r="E63" s="139" t="s">
        <v>357</v>
      </c>
      <c r="F63" s="139" t="s">
        <v>358</v>
      </c>
      <c r="G63" s="139" t="s">
        <v>359</v>
      </c>
      <c r="H63" s="139" t="s">
        <v>360</v>
      </c>
    </row>
    <row r="64" spans="1:24">
      <c r="A64" s="37" t="s">
        <v>279</v>
      </c>
      <c r="B64" s="308">
        <v>4105</v>
      </c>
      <c r="D64" s="309">
        <v>172</v>
      </c>
      <c r="E64" s="310">
        <f>45*D64/SUM($D$64:$D$71)</f>
        <v>0.95320197044334976</v>
      </c>
      <c r="F64" s="310">
        <f>260*D64/SUM($D$64:$D$71)</f>
        <v>5.5073891625615765</v>
      </c>
      <c r="G64" s="311">
        <f>B64*E64</f>
        <v>3912.8940886699506</v>
      </c>
      <c r="H64" s="311">
        <f>B64*F64</f>
        <v>22607.832512315272</v>
      </c>
    </row>
    <row r="65" spans="1:8">
      <c r="A65" s="37" t="s">
        <v>278</v>
      </c>
      <c r="B65" s="308">
        <v>2005</v>
      </c>
      <c r="D65" s="309">
        <v>246</v>
      </c>
      <c r="E65" s="310">
        <f t="shared" ref="E65:E71" si="16">45*D65/SUM($D$64:$D$71)</f>
        <v>1.3633004926108374</v>
      </c>
      <c r="F65" s="310">
        <f t="shared" ref="F65:F71" si="17">260*D65/SUM($D$64:$D$71)</f>
        <v>7.8768472906403941</v>
      </c>
      <c r="G65" s="311">
        <f>B65*E65</f>
        <v>2733.4174876847292</v>
      </c>
      <c r="H65" s="311">
        <f>B65*F65</f>
        <v>15793.078817733991</v>
      </c>
    </row>
    <row r="66" spans="1:8">
      <c r="A66" s="37" t="s">
        <v>271</v>
      </c>
      <c r="B66" s="308">
        <v>1195</v>
      </c>
      <c r="D66" s="309">
        <v>5453</v>
      </c>
      <c r="E66" s="310">
        <f t="shared" si="16"/>
        <v>30.219827586206897</v>
      </c>
      <c r="F66" s="310">
        <f t="shared" si="17"/>
        <v>174.60344827586206</v>
      </c>
      <c r="G66" s="311">
        <f>B66*E66</f>
        <v>36112.693965517239</v>
      </c>
      <c r="H66" s="311">
        <f>B66*F66</f>
        <v>208651.12068965516</v>
      </c>
    </row>
    <row r="67" spans="1:8">
      <c r="A67" s="37" t="s">
        <v>272</v>
      </c>
      <c r="B67" s="308">
        <v>995</v>
      </c>
      <c r="D67" s="309">
        <v>536</v>
      </c>
      <c r="E67" s="310">
        <f t="shared" si="16"/>
        <v>2.9704433497536944</v>
      </c>
      <c r="F67" s="310">
        <f t="shared" si="17"/>
        <v>17.16256157635468</v>
      </c>
      <c r="G67" s="311">
        <f>B67*E67</f>
        <v>2955.5911330049257</v>
      </c>
      <c r="H67" s="311">
        <f>B67*F67</f>
        <v>17076.748768472906</v>
      </c>
    </row>
    <row r="68" spans="1:8">
      <c r="A68" s="37" t="s">
        <v>265</v>
      </c>
      <c r="B68" s="308">
        <v>4475.479919625328</v>
      </c>
      <c r="D68" s="309">
        <v>126</v>
      </c>
      <c r="E68" s="310">
        <f t="shared" si="16"/>
        <v>0.69827586206896552</v>
      </c>
      <c r="F68" s="310">
        <f t="shared" si="17"/>
        <v>4.0344827586206895</v>
      </c>
      <c r="G68" s="311">
        <f>B68*E68</f>
        <v>3125.1195990487204</v>
      </c>
      <c r="H68" s="311">
        <f>B68*F68</f>
        <v>18056.246572281496</v>
      </c>
    </row>
    <row r="69" spans="1:8">
      <c r="A69" s="37" t="s">
        <v>264</v>
      </c>
      <c r="B69" s="308">
        <v>2115</v>
      </c>
      <c r="D69" s="309">
        <v>587</v>
      </c>
      <c r="E69" s="310">
        <f t="shared" si="16"/>
        <v>3.2530788177339902</v>
      </c>
      <c r="F69" s="310">
        <f t="shared" si="17"/>
        <v>18.795566502463053</v>
      </c>
      <c r="G69" s="311">
        <f>B69*E69</f>
        <v>6880.2616995073895</v>
      </c>
      <c r="H69" s="311">
        <f>B69*F69</f>
        <v>39752.623152709355</v>
      </c>
    </row>
    <row r="70" spans="1:8">
      <c r="A70" s="37" t="s">
        <v>269</v>
      </c>
      <c r="B70" s="308">
        <v>2910</v>
      </c>
      <c r="D70" s="309">
        <v>311</v>
      </c>
      <c r="E70" s="310">
        <f t="shared" si="16"/>
        <v>1.7235221674876848</v>
      </c>
      <c r="F70" s="310">
        <f t="shared" si="17"/>
        <v>9.9581280788177349</v>
      </c>
      <c r="G70" s="311">
        <f>B70*E70</f>
        <v>5015.449507389163</v>
      </c>
      <c r="H70" s="311">
        <f>B70*F70</f>
        <v>28978.152709359609</v>
      </c>
    </row>
    <row r="71" spans="1:8">
      <c r="A71" s="37" t="s">
        <v>268</v>
      </c>
      <c r="B71" s="308">
        <v>1195</v>
      </c>
      <c r="D71" s="309">
        <v>689</v>
      </c>
      <c r="E71" s="310">
        <f t="shared" si="16"/>
        <v>3.8183497536945814</v>
      </c>
      <c r="F71" s="310">
        <f t="shared" si="17"/>
        <v>22.061576354679804</v>
      </c>
      <c r="G71" s="311">
        <f>B71*E71</f>
        <v>4562.9279556650245</v>
      </c>
      <c r="H71" s="311">
        <f>B71*F71</f>
        <v>26363.583743842366</v>
      </c>
    </row>
    <row r="72" spans="1:8">
      <c r="E72" s="311">
        <f>SUM(E64:E71)</f>
        <v>45.000000000000007</v>
      </c>
      <c r="F72" s="311">
        <f>SUM(F64:F71)</f>
        <v>260</v>
      </c>
      <c r="G72" s="311">
        <f>SUM(G64:G71)</f>
        <v>65298.355436487145</v>
      </c>
      <c r="H72" s="311">
        <f>SUM(H64:H71)</f>
        <v>377279.38696637016</v>
      </c>
    </row>
    <row r="83" spans="1:29" ht="15.75" thickBot="1"/>
    <row r="84" spans="1:29" ht="16.5" thickBot="1">
      <c r="Z84" s="182"/>
      <c r="AA84" s="164"/>
    </row>
    <row r="85" spans="1:29" ht="23.25">
      <c r="Z85" s="173"/>
      <c r="AA85" s="304"/>
      <c r="AB85" s="182" t="s">
        <v>352</v>
      </c>
      <c r="AC85" s="164"/>
    </row>
    <row r="86" spans="1:29">
      <c r="Z86" s="173"/>
      <c r="AA86" s="304"/>
      <c r="AB86" s="173">
        <v>1505</v>
      </c>
      <c r="AC86" s="304">
        <v>97.658316722037654</v>
      </c>
    </row>
    <row r="87" spans="1:29">
      <c r="Z87" s="173"/>
      <c r="AA87" s="304"/>
      <c r="AB87" s="173">
        <v>411</v>
      </c>
      <c r="AC87" s="304">
        <v>197.3790754257908</v>
      </c>
    </row>
    <row r="88" spans="1:29" ht="15.75" thickBot="1">
      <c r="Z88" s="173"/>
      <c r="AA88" s="304"/>
      <c r="AB88" s="173">
        <v>217</v>
      </c>
      <c r="AC88" s="304">
        <v>1278.2072196620584</v>
      </c>
    </row>
    <row r="89" spans="1:29" s="164" customFormat="1" ht="45.75" customHeight="1">
      <c r="A89" s="207" t="s">
        <v>286</v>
      </c>
      <c r="B89" s="166" t="s">
        <v>257</v>
      </c>
      <c r="C89" s="168" t="s">
        <v>287</v>
      </c>
      <c r="D89" s="165" t="s">
        <v>297</v>
      </c>
      <c r="E89" s="219" t="s">
        <v>311</v>
      </c>
      <c r="F89" s="219" t="s">
        <v>312</v>
      </c>
      <c r="G89" s="219" t="s">
        <v>313</v>
      </c>
      <c r="H89" s="219" t="s">
        <v>314</v>
      </c>
      <c r="I89" s="219" t="s">
        <v>315</v>
      </c>
      <c r="J89" s="219" t="s">
        <v>316</v>
      </c>
      <c r="K89" s="219" t="s">
        <v>317</v>
      </c>
      <c r="L89" s="219" t="s">
        <v>318</v>
      </c>
      <c r="M89" s="166" t="s">
        <v>299</v>
      </c>
      <c r="N89" s="165" t="s">
        <v>292</v>
      </c>
      <c r="O89" s="168" t="s">
        <v>293</v>
      </c>
      <c r="P89" s="170" t="s">
        <v>294</v>
      </c>
      <c r="Q89" s="180" t="s">
        <v>295</v>
      </c>
      <c r="R89" s="181" t="s">
        <v>288</v>
      </c>
      <c r="S89" s="181" t="s">
        <v>284</v>
      </c>
      <c r="T89" s="182" t="s">
        <v>285</v>
      </c>
      <c r="U89" s="180" t="s">
        <v>296</v>
      </c>
      <c r="V89" s="181" t="s">
        <v>289</v>
      </c>
      <c r="W89" s="181" t="s">
        <v>290</v>
      </c>
      <c r="X89" s="182" t="s">
        <v>291</v>
      </c>
      <c r="Y89" s="182" t="s">
        <v>353</v>
      </c>
      <c r="Z89" s="173"/>
      <c r="AA89" s="304"/>
      <c r="AB89" s="173">
        <v>554</v>
      </c>
      <c r="AC89" s="304">
        <v>3627.1170276774974</v>
      </c>
    </row>
    <row r="90" spans="1:29" s="110" customFormat="1">
      <c r="A90" s="205" t="s">
        <v>268</v>
      </c>
      <c r="B90" s="212" t="s">
        <v>260</v>
      </c>
      <c r="C90" s="209">
        <v>5.8999999999999997E-2</v>
      </c>
      <c r="D90" s="176">
        <v>6912.9187793427236</v>
      </c>
      <c r="E90" s="218">
        <v>0</v>
      </c>
      <c r="F90" s="218">
        <v>0</v>
      </c>
      <c r="G90" s="218">
        <v>0</v>
      </c>
      <c r="H90" s="218">
        <v>0</v>
      </c>
      <c r="I90" s="220">
        <v>4493</v>
      </c>
      <c r="J90" s="220">
        <v>1750</v>
      </c>
      <c r="K90" s="220">
        <v>250</v>
      </c>
      <c r="L90" s="220">
        <v>400</v>
      </c>
      <c r="M90" s="202"/>
      <c r="N90" s="199">
        <v>207387.5633802817</v>
      </c>
      <c r="O90" s="196">
        <v>142</v>
      </c>
      <c r="P90" s="178">
        <v>29449034</v>
      </c>
      <c r="Q90" s="187">
        <v>5914.6772238514177</v>
      </c>
      <c r="R90" s="193">
        <v>177440.31671554252</v>
      </c>
      <c r="S90" s="196">
        <v>341</v>
      </c>
      <c r="T90" s="184">
        <v>60507148</v>
      </c>
      <c r="U90" s="190">
        <v>6731.6650485436903</v>
      </c>
      <c r="V90" s="193">
        <v>201949.95145631069</v>
      </c>
      <c r="W90" s="196">
        <v>206</v>
      </c>
      <c r="X90" s="184">
        <v>41601690</v>
      </c>
      <c r="Y90" s="173">
        <v>689</v>
      </c>
      <c r="Z90" s="304">
        <v>6364.6769230769232</v>
      </c>
      <c r="AA90" s="304"/>
      <c r="AB90" s="173">
        <v>689</v>
      </c>
      <c r="AC90" s="304">
        <v>6364.6769230769232</v>
      </c>
    </row>
    <row r="91" spans="1:29" s="110" customFormat="1">
      <c r="A91" s="205" t="s">
        <v>269</v>
      </c>
      <c r="B91" s="212" t="s">
        <v>260</v>
      </c>
      <c r="C91" s="209">
        <v>0.115</v>
      </c>
      <c r="D91" s="176">
        <v>16875.627564102568</v>
      </c>
      <c r="E91" s="217">
        <v>0</v>
      </c>
      <c r="F91" s="217">
        <v>0</v>
      </c>
      <c r="G91" s="217">
        <v>1250</v>
      </c>
      <c r="H91" s="217">
        <v>348</v>
      </c>
      <c r="I91" s="221">
        <v>7575</v>
      </c>
      <c r="J91" s="221">
        <v>8450</v>
      </c>
      <c r="K91" s="221">
        <v>250</v>
      </c>
      <c r="L91" s="221">
        <v>600</v>
      </c>
      <c r="M91" s="202"/>
      <c r="N91" s="199">
        <v>506268.82692307694</v>
      </c>
      <c r="O91" s="196">
        <v>52</v>
      </c>
      <c r="P91" s="178">
        <v>26325979</v>
      </c>
      <c r="Q91" s="187">
        <v>15105.699280575538</v>
      </c>
      <c r="R91" s="193">
        <v>453170.97841726616</v>
      </c>
      <c r="S91" s="196">
        <v>139</v>
      </c>
      <c r="T91" s="184">
        <v>62990766</v>
      </c>
      <c r="U91" s="190">
        <v>16395.035</v>
      </c>
      <c r="V91" s="193">
        <v>491851.05</v>
      </c>
      <c r="W91" s="196">
        <v>120</v>
      </c>
      <c r="X91" s="184">
        <v>59022126</v>
      </c>
      <c r="Y91" s="173">
        <v>311</v>
      </c>
      <c r="Z91" s="304">
        <v>15899.12872454448</v>
      </c>
      <c r="AA91" s="304"/>
      <c r="AB91" s="173">
        <v>311</v>
      </c>
      <c r="AC91" s="304">
        <v>15899.12872454448</v>
      </c>
    </row>
    <row r="92" spans="1:29" s="110" customFormat="1">
      <c r="A92" s="205" t="s">
        <v>264</v>
      </c>
      <c r="B92" s="212" t="s">
        <v>261</v>
      </c>
      <c r="C92" s="209">
        <v>0.35</v>
      </c>
      <c r="D92" s="176">
        <v>12281.903672316383</v>
      </c>
      <c r="E92" s="218">
        <v>0</v>
      </c>
      <c r="F92" s="218">
        <v>0</v>
      </c>
      <c r="G92" s="218">
        <v>0</v>
      </c>
      <c r="H92" s="218">
        <v>1116</v>
      </c>
      <c r="I92" s="218">
        <v>0</v>
      </c>
      <c r="J92" s="218">
        <v>0</v>
      </c>
      <c r="K92" s="218">
        <v>0</v>
      </c>
      <c r="L92" s="220">
        <v>1116</v>
      </c>
      <c r="M92" s="202"/>
      <c r="N92" s="199">
        <v>368457.1101694915</v>
      </c>
      <c r="O92" s="196">
        <v>118</v>
      </c>
      <c r="P92" s="178">
        <v>43477939</v>
      </c>
      <c r="Q92" s="187">
        <v>12814.500677506776</v>
      </c>
      <c r="R92" s="193">
        <v>384435.02032520325</v>
      </c>
      <c r="S92" s="196">
        <v>246</v>
      </c>
      <c r="T92" s="184">
        <v>94571015</v>
      </c>
      <c r="U92" s="190">
        <v>13698.252167414052</v>
      </c>
      <c r="V92" s="193">
        <v>410947.56502242154</v>
      </c>
      <c r="W92" s="196">
        <v>223</v>
      </c>
      <c r="X92" s="184">
        <v>91641307</v>
      </c>
      <c r="Y92" s="173">
        <v>587</v>
      </c>
      <c r="Z92" s="304">
        <v>13043.172118114708</v>
      </c>
      <c r="AA92" s="304"/>
      <c r="AB92" s="173">
        <v>0</v>
      </c>
      <c r="AC92" s="304" t="e">
        <v>#VALUE!</v>
      </c>
    </row>
    <row r="93" spans="1:29" s="110" customFormat="1">
      <c r="A93" s="205" t="s">
        <v>265</v>
      </c>
      <c r="B93" s="212" t="s">
        <v>261</v>
      </c>
      <c r="C93" s="209">
        <v>9.1999999999999998E-2</v>
      </c>
      <c r="D93" s="176">
        <v>25975.054666666667</v>
      </c>
      <c r="E93" s="217">
        <v>0</v>
      </c>
      <c r="F93" s="217">
        <v>0</v>
      </c>
      <c r="G93" s="217">
        <v>0</v>
      </c>
      <c r="H93" s="217">
        <v>0</v>
      </c>
      <c r="I93" s="217">
        <v>0</v>
      </c>
      <c r="J93" s="217">
        <v>0</v>
      </c>
      <c r="K93" s="217">
        <v>0</v>
      </c>
      <c r="L93" s="217">
        <v>0</v>
      </c>
      <c r="M93" s="202"/>
      <c r="N93" s="199">
        <v>779251.64</v>
      </c>
      <c r="O93" s="196">
        <v>25</v>
      </c>
      <c r="P93" s="178">
        <v>19481291</v>
      </c>
      <c r="Q93" s="187">
        <v>35506.579259259262</v>
      </c>
      <c r="R93" s="193">
        <v>1065197.3777777778</v>
      </c>
      <c r="S93" s="196">
        <v>45</v>
      </c>
      <c r="T93" s="184">
        <v>47933882</v>
      </c>
      <c r="U93" s="190">
        <v>41981.116071428572</v>
      </c>
      <c r="V93" s="193">
        <v>1259433.482142857</v>
      </c>
      <c r="W93" s="196">
        <v>56</v>
      </c>
      <c r="X93" s="184">
        <v>70528275</v>
      </c>
      <c r="Y93" s="173">
        <v>126</v>
      </c>
      <c r="Z93" s="304">
        <v>36492.975661375662</v>
      </c>
      <c r="AA93" s="304"/>
      <c r="AB93" s="173">
        <v>149</v>
      </c>
      <c r="AC93" s="304">
        <v>8495.0756152125268</v>
      </c>
    </row>
    <row r="94" spans="1:29" s="110" customFormat="1">
      <c r="A94" s="205" t="s">
        <v>272</v>
      </c>
      <c r="B94" s="212" t="s">
        <v>273</v>
      </c>
      <c r="C94" s="209">
        <v>2.4E-2</v>
      </c>
      <c r="D94" s="176">
        <v>861.8329660238752</v>
      </c>
      <c r="E94" s="218">
        <v>0</v>
      </c>
      <c r="F94" s="218">
        <v>0</v>
      </c>
      <c r="G94" s="218">
        <v>0</v>
      </c>
      <c r="H94" s="218">
        <v>0</v>
      </c>
      <c r="I94" s="218">
        <v>0</v>
      </c>
      <c r="J94" s="218">
        <v>0</v>
      </c>
      <c r="K94" s="218">
        <v>0</v>
      </c>
      <c r="L94" s="218">
        <v>0</v>
      </c>
      <c r="M94" s="202"/>
      <c r="N94" s="199">
        <v>25854.988980716254</v>
      </c>
      <c r="O94" s="196">
        <v>363</v>
      </c>
      <c r="P94" s="178">
        <v>9385361</v>
      </c>
      <c r="Q94" s="187">
        <v>784.30913580246909</v>
      </c>
      <c r="R94" s="193">
        <v>23529.274074074074</v>
      </c>
      <c r="S94" s="196">
        <v>135</v>
      </c>
      <c r="T94" s="184">
        <v>3176452</v>
      </c>
      <c r="U94" s="190">
        <v>1239.8991228070176</v>
      </c>
      <c r="V94" s="193">
        <v>37196.973684210527</v>
      </c>
      <c r="W94" s="196">
        <v>38</v>
      </c>
      <c r="X94" s="184">
        <v>1413485</v>
      </c>
      <c r="Y94" s="173">
        <v>536</v>
      </c>
      <c r="Z94" s="304">
        <v>869.1105721393036</v>
      </c>
      <c r="AA94" s="304"/>
      <c r="AB94" s="173">
        <v>587</v>
      </c>
      <c r="AC94" s="304">
        <v>13043.172118114708</v>
      </c>
    </row>
    <row r="95" spans="1:29" s="110" customFormat="1">
      <c r="A95" s="205" t="s">
        <v>271</v>
      </c>
      <c r="B95" s="212" t="s">
        <v>273</v>
      </c>
      <c r="C95" s="209">
        <v>3.3000000000000002E-2</v>
      </c>
      <c r="D95" s="176">
        <v>280.2311731843576</v>
      </c>
      <c r="E95" s="217">
        <v>0</v>
      </c>
      <c r="F95" s="217">
        <v>0</v>
      </c>
      <c r="G95" s="217">
        <v>0</v>
      </c>
      <c r="H95" s="217">
        <v>0</v>
      </c>
      <c r="I95" s="217">
        <v>0</v>
      </c>
      <c r="J95" s="217">
        <v>0</v>
      </c>
      <c r="K95" s="217">
        <v>0</v>
      </c>
      <c r="L95" s="217">
        <v>0</v>
      </c>
      <c r="M95" s="202"/>
      <c r="N95" s="199">
        <v>8406.9351955307266</v>
      </c>
      <c r="O95" s="196">
        <v>895</v>
      </c>
      <c r="P95" s="178">
        <v>7524207</v>
      </c>
      <c r="Q95" s="187">
        <v>93.174549646923182</v>
      </c>
      <c r="R95" s="193">
        <v>2795.2364894076954</v>
      </c>
      <c r="S95" s="196">
        <v>2313</v>
      </c>
      <c r="T95" s="184">
        <v>6465382</v>
      </c>
      <c r="U95" s="190">
        <v>138.40296956198961</v>
      </c>
      <c r="V95" s="193">
        <v>4152.089086859688</v>
      </c>
      <c r="W95" s="196">
        <v>2245</v>
      </c>
      <c r="X95" s="184">
        <v>9321440</v>
      </c>
      <c r="Y95" s="173">
        <v>5453</v>
      </c>
      <c r="Z95" s="304">
        <v>142.49666238767651</v>
      </c>
      <c r="AA95" s="304"/>
      <c r="AB95" s="173">
        <v>126</v>
      </c>
      <c r="AC95" s="304">
        <v>36492.975661375662</v>
      </c>
    </row>
    <row r="96" spans="1:29" s="110" customFormat="1">
      <c r="A96" s="205" t="s">
        <v>278</v>
      </c>
      <c r="B96" s="212" t="s">
        <v>274</v>
      </c>
      <c r="C96" s="209">
        <v>0.32100000000000001</v>
      </c>
      <c r="D96" s="176">
        <v>11684.226282051282</v>
      </c>
      <c r="E96" s="218">
        <v>0</v>
      </c>
      <c r="F96" s="218">
        <v>0</v>
      </c>
      <c r="G96" s="218">
        <v>0</v>
      </c>
      <c r="H96" s="218">
        <v>0</v>
      </c>
      <c r="I96" s="218">
        <v>0</v>
      </c>
      <c r="J96" s="218">
        <v>0</v>
      </c>
      <c r="K96" s="218">
        <v>0</v>
      </c>
      <c r="L96" s="218">
        <v>0</v>
      </c>
      <c r="M96" s="202"/>
      <c r="N96" s="199">
        <v>350526.78846153844</v>
      </c>
      <c r="O96" s="196">
        <v>52</v>
      </c>
      <c r="P96" s="178">
        <v>18227393</v>
      </c>
      <c r="Q96" s="187">
        <v>11932.495945945948</v>
      </c>
      <c r="R96" s="193">
        <v>357974.8783783784</v>
      </c>
      <c r="S96" s="196">
        <v>74</v>
      </c>
      <c r="T96" s="184">
        <v>26490141</v>
      </c>
      <c r="U96" s="190">
        <v>13516.815555555557</v>
      </c>
      <c r="V96" s="193">
        <v>405504.46666666667</v>
      </c>
      <c r="W96" s="196">
        <v>120</v>
      </c>
      <c r="X96" s="184">
        <v>48660536</v>
      </c>
      <c r="Y96" s="173">
        <v>246</v>
      </c>
      <c r="Z96" s="304">
        <v>12652.855013550135</v>
      </c>
      <c r="AA96" s="304"/>
      <c r="AB96" s="173">
        <v>1064</v>
      </c>
      <c r="AC96" s="304">
        <v>231.66766917293236</v>
      </c>
    </row>
    <row r="97" spans="1:29" s="110" customFormat="1">
      <c r="A97" s="205" t="s">
        <v>279</v>
      </c>
      <c r="B97" s="212" t="s">
        <v>274</v>
      </c>
      <c r="C97" s="209">
        <v>0.09</v>
      </c>
      <c r="D97" s="176">
        <v>23799.170588235294</v>
      </c>
      <c r="E97" s="217">
        <v>0</v>
      </c>
      <c r="F97" s="217">
        <v>2250</v>
      </c>
      <c r="G97" s="217">
        <v>3478</v>
      </c>
      <c r="H97" s="217">
        <v>0</v>
      </c>
      <c r="I97" s="217">
        <v>0</v>
      </c>
      <c r="J97" s="221">
        <v>2250</v>
      </c>
      <c r="K97" s="221">
        <v>3478</v>
      </c>
      <c r="L97" s="217">
        <v>0</v>
      </c>
      <c r="M97" s="202"/>
      <c r="N97" s="199">
        <v>713975.1176470588</v>
      </c>
      <c r="O97" s="196">
        <v>34</v>
      </c>
      <c r="P97" s="178">
        <v>24275154</v>
      </c>
      <c r="Q97" s="187">
        <v>29163.885897435899</v>
      </c>
      <c r="R97" s="193">
        <v>874916.57692307688</v>
      </c>
      <c r="S97" s="196">
        <v>52</v>
      </c>
      <c r="T97" s="184">
        <v>45495662</v>
      </c>
      <c r="U97" s="190">
        <v>30818.72596899225</v>
      </c>
      <c r="V97" s="193">
        <v>924561.77906976745</v>
      </c>
      <c r="W97" s="196">
        <v>86</v>
      </c>
      <c r="X97" s="184">
        <v>79512313</v>
      </c>
      <c r="Y97" s="173">
        <v>172</v>
      </c>
      <c r="Z97" s="304">
        <v>28930.838953488372</v>
      </c>
      <c r="AA97" s="304"/>
      <c r="AB97" s="173">
        <v>536</v>
      </c>
      <c r="AC97" s="304">
        <v>869.1105721393036</v>
      </c>
    </row>
    <row r="98" spans="1:29">
      <c r="Z98" s="173"/>
      <c r="AA98" s="304"/>
      <c r="AB98" s="173">
        <v>5453</v>
      </c>
      <c r="AC98" s="304">
        <v>142.49666238767651</v>
      </c>
    </row>
    <row r="99" spans="1:29">
      <c r="Z99" s="173"/>
      <c r="AA99" s="304"/>
      <c r="AB99" s="173">
        <v>223</v>
      </c>
      <c r="AC99" s="304">
        <v>508.89417040358751</v>
      </c>
    </row>
    <row r="100" spans="1:29">
      <c r="Z100" s="173"/>
      <c r="AA100" s="304"/>
      <c r="AB100" s="173">
        <v>2665</v>
      </c>
      <c r="AC100" s="304">
        <v>1054.2555347091932</v>
      </c>
    </row>
    <row r="101" spans="1:29">
      <c r="Z101" s="173"/>
      <c r="AA101" s="304"/>
      <c r="AB101" s="173">
        <v>610</v>
      </c>
      <c r="AC101" s="304">
        <v>4514.8410928961748</v>
      </c>
    </row>
    <row r="102" spans="1:29">
      <c r="Z102" s="173"/>
      <c r="AA102" s="304"/>
      <c r="AB102" s="173">
        <v>246</v>
      </c>
      <c r="AC102" s="304">
        <v>12652.855013550135</v>
      </c>
    </row>
    <row r="103" spans="1:29">
      <c r="Z103" s="173"/>
      <c r="AA103" s="304"/>
      <c r="AB103" s="173">
        <v>172</v>
      </c>
      <c r="AC103" s="304">
        <v>28930.838953488372</v>
      </c>
    </row>
    <row r="104" spans="1:29">
      <c r="Z104" s="173"/>
      <c r="AA104" s="304"/>
      <c r="AB104" s="173">
        <v>1821</v>
      </c>
      <c r="AC104" s="304">
        <v>29.334395021050707</v>
      </c>
    </row>
    <row r="105" spans="1:29">
      <c r="Z105" s="173"/>
      <c r="AA105" s="304"/>
      <c r="AB105" s="173">
        <v>3647</v>
      </c>
      <c r="AC105" s="304">
        <v>8.0888401425829439</v>
      </c>
    </row>
    <row r="106" spans="1:29">
      <c r="AB106" s="173">
        <v>27442</v>
      </c>
      <c r="AC106" s="304">
        <v>12.83056385589</v>
      </c>
    </row>
  </sheetData>
  <conditionalFormatting sqref="C2:C22">
    <cfRule type="colorScale" priority="34">
      <colorScale>
        <cfvo type="min"/>
        <cfvo type="percentile" val="50"/>
        <cfvo type="max"/>
        <color rgb="FFF8696B"/>
        <color rgb="FFFFEB84"/>
        <color rgb="FF63BE7B"/>
      </colorScale>
    </cfRule>
    <cfRule type="top10" dxfId="1" priority="35" rank="10"/>
  </conditionalFormatting>
  <conditionalFormatting sqref="M2:M22 D2:D22">
    <cfRule type="colorScale" priority="33">
      <colorScale>
        <cfvo type="min"/>
        <cfvo type="max"/>
        <color rgb="FFFFEF9C"/>
        <color rgb="FF63BE7B"/>
      </colorScale>
    </cfRule>
  </conditionalFormatting>
  <conditionalFormatting sqref="Q2:Q22">
    <cfRule type="colorScale" priority="32">
      <colorScale>
        <cfvo type="min"/>
        <cfvo type="max"/>
        <color rgb="FFFFEF9C"/>
        <color rgb="FF63BE7B"/>
      </colorScale>
    </cfRule>
  </conditionalFormatting>
  <conditionalFormatting sqref="U2:U22">
    <cfRule type="colorScale" priority="31">
      <colorScale>
        <cfvo type="min"/>
        <cfvo type="max"/>
        <color rgb="FFFFEF9C"/>
        <color rgb="FF63BE7B"/>
      </colorScale>
    </cfRule>
  </conditionalFormatting>
  <conditionalFormatting sqref="O2:O22">
    <cfRule type="dataBar" priority="30">
      <dataBar>
        <cfvo type="min"/>
        <cfvo type="max"/>
        <color rgb="FF638EC6"/>
      </dataBar>
    </cfRule>
  </conditionalFormatting>
  <conditionalFormatting sqref="S2:S22">
    <cfRule type="dataBar" priority="29">
      <dataBar>
        <cfvo type="min"/>
        <cfvo type="max"/>
        <color rgb="FF638EC6"/>
      </dataBar>
    </cfRule>
  </conditionalFormatting>
  <conditionalFormatting sqref="W2:W22">
    <cfRule type="dataBar" priority="28">
      <dataBar>
        <cfvo type="min"/>
        <cfvo type="max"/>
        <color rgb="FF638EC6"/>
      </dataBar>
    </cfRule>
  </conditionalFormatting>
  <conditionalFormatting sqref="E2:L22">
    <cfRule type="dataBar" priority="27">
      <dataBar>
        <cfvo type="min"/>
        <cfvo type="max"/>
        <color rgb="FF008AEF"/>
      </dataBar>
    </cfRule>
  </conditionalFormatting>
  <conditionalFormatting sqref="G8 E8">
    <cfRule type="dataBar" priority="26">
      <dataBar>
        <cfvo type="min"/>
        <cfvo type="max"/>
        <color rgb="FF008AEF"/>
      </dataBar>
    </cfRule>
  </conditionalFormatting>
  <conditionalFormatting sqref="E9 G9">
    <cfRule type="dataBar" priority="25">
      <dataBar>
        <cfvo type="min"/>
        <cfvo type="max"/>
        <color rgb="FF008AEF"/>
      </dataBar>
    </cfRule>
  </conditionalFormatting>
  <conditionalFormatting sqref="E19:L19">
    <cfRule type="dataBar" priority="24">
      <dataBar>
        <cfvo type="min"/>
        <cfvo type="max"/>
        <color rgb="FF008AEF"/>
      </dataBar>
    </cfRule>
  </conditionalFormatting>
  <conditionalFormatting sqref="P2:P22">
    <cfRule type="colorScale" priority="23">
      <colorScale>
        <cfvo type="min"/>
        <cfvo type="max"/>
        <color rgb="FFFFEF9C"/>
        <color rgb="FF63BE7B"/>
      </colorScale>
    </cfRule>
  </conditionalFormatting>
  <conditionalFormatting sqref="T2:T22">
    <cfRule type="colorScale" priority="22">
      <colorScale>
        <cfvo type="min"/>
        <cfvo type="max"/>
        <color rgb="FFFFEF9C"/>
        <color rgb="FF63BE7B"/>
      </colorScale>
    </cfRule>
  </conditionalFormatting>
  <conditionalFormatting sqref="X2:X22">
    <cfRule type="colorScale" priority="21">
      <colorScale>
        <cfvo type="min"/>
        <cfvo type="max"/>
        <color rgb="FFFFEF9C"/>
        <color rgb="FF63BE7B"/>
      </colorScale>
    </cfRule>
  </conditionalFormatting>
  <conditionalFormatting sqref="I8 K8">
    <cfRule type="dataBar" priority="20">
      <dataBar>
        <cfvo type="min"/>
        <cfvo type="max"/>
        <color rgb="FF008AEF"/>
      </dataBar>
    </cfRule>
  </conditionalFormatting>
  <conditionalFormatting sqref="I9 K9">
    <cfRule type="dataBar" priority="19">
      <dataBar>
        <cfvo type="min"/>
        <cfvo type="max"/>
        <color rgb="FF008AEF"/>
      </dataBar>
    </cfRule>
  </conditionalFormatting>
  <conditionalFormatting sqref="I2:L22">
    <cfRule type="dataBar" priority="18">
      <dataBar>
        <cfvo type="min"/>
        <cfvo type="max"/>
        <color rgb="FF008AEF"/>
      </dataBar>
    </cfRule>
  </conditionalFormatting>
  <conditionalFormatting sqref="E2:H22">
    <cfRule type="dataBar" priority="16">
      <dataBar>
        <cfvo type="min"/>
        <cfvo type="max"/>
        <color rgb="FF63C384"/>
      </dataBar>
    </cfRule>
  </conditionalFormatting>
  <conditionalFormatting sqref="C90:C97">
    <cfRule type="colorScale" priority="14">
      <colorScale>
        <cfvo type="min"/>
        <cfvo type="percentile" val="50"/>
        <cfvo type="max"/>
        <color rgb="FFF8696B"/>
        <color rgb="FFFFEB84"/>
        <color rgb="FF63BE7B"/>
      </colorScale>
    </cfRule>
    <cfRule type="top10" dxfId="0" priority="15" rank="10"/>
  </conditionalFormatting>
  <conditionalFormatting sqref="M90:M97 D90:D97">
    <cfRule type="colorScale" priority="13">
      <colorScale>
        <cfvo type="min"/>
        <cfvo type="max"/>
        <color rgb="FFFFEF9C"/>
        <color rgb="FF63BE7B"/>
      </colorScale>
    </cfRule>
  </conditionalFormatting>
  <conditionalFormatting sqref="Q90:Q97">
    <cfRule type="colorScale" priority="12">
      <colorScale>
        <cfvo type="min"/>
        <cfvo type="max"/>
        <color rgb="FFFFEF9C"/>
        <color rgb="FF63BE7B"/>
      </colorScale>
    </cfRule>
  </conditionalFormatting>
  <conditionalFormatting sqref="U90:U97">
    <cfRule type="colorScale" priority="11">
      <colorScale>
        <cfvo type="min"/>
        <cfvo type="max"/>
        <color rgb="FFFFEF9C"/>
        <color rgb="FF63BE7B"/>
      </colorScale>
    </cfRule>
  </conditionalFormatting>
  <conditionalFormatting sqref="O90:O97">
    <cfRule type="dataBar" priority="10">
      <dataBar>
        <cfvo type="min"/>
        <cfvo type="max"/>
        <color rgb="FF638EC6"/>
      </dataBar>
    </cfRule>
  </conditionalFormatting>
  <conditionalFormatting sqref="S90:S97">
    <cfRule type="dataBar" priority="9">
      <dataBar>
        <cfvo type="min"/>
        <cfvo type="max"/>
        <color rgb="FF638EC6"/>
      </dataBar>
    </cfRule>
  </conditionalFormatting>
  <conditionalFormatting sqref="W90:W97">
    <cfRule type="dataBar" priority="8">
      <dataBar>
        <cfvo type="min"/>
        <cfvo type="max"/>
        <color rgb="FF638EC6"/>
      </dataBar>
    </cfRule>
  </conditionalFormatting>
  <conditionalFormatting sqref="E90:L97">
    <cfRule type="dataBar" priority="7">
      <dataBar>
        <cfvo type="min"/>
        <cfvo type="max"/>
        <color rgb="FF008AEF"/>
      </dataBar>
    </cfRule>
  </conditionalFormatting>
  <conditionalFormatting sqref="P90:P97">
    <cfRule type="colorScale" priority="6">
      <colorScale>
        <cfvo type="min"/>
        <cfvo type="max"/>
        <color rgb="FFFFEF9C"/>
        <color rgb="FF63BE7B"/>
      </colorScale>
    </cfRule>
  </conditionalFormatting>
  <conditionalFormatting sqref="T90:T97">
    <cfRule type="colorScale" priority="5">
      <colorScale>
        <cfvo type="min"/>
        <cfvo type="max"/>
        <color rgb="FFFFEF9C"/>
        <color rgb="FF63BE7B"/>
      </colorScale>
    </cfRule>
  </conditionalFormatting>
  <conditionalFormatting sqref="X90:X97">
    <cfRule type="colorScale" priority="4">
      <colorScale>
        <cfvo type="min"/>
        <cfvo type="max"/>
        <color rgb="FFFFEF9C"/>
        <color rgb="FF63BE7B"/>
      </colorScale>
    </cfRule>
  </conditionalFormatting>
  <conditionalFormatting sqref="I90:L97">
    <cfRule type="dataBar" priority="3">
      <dataBar>
        <cfvo type="min"/>
        <cfvo type="max"/>
        <color rgb="FF008AEF"/>
      </dataBar>
    </cfRule>
  </conditionalFormatting>
  <conditionalFormatting sqref="E90:H97">
    <cfRule type="dataBar" priority="2">
      <dataBar>
        <cfvo type="min"/>
        <cfvo type="max"/>
        <color rgb="FF63C384"/>
      </dataBar>
    </cfRule>
  </conditionalFormatting>
  <conditionalFormatting sqref="E97:L97">
    <cfRule type="dataBar" priority="1">
      <dataBar>
        <cfvo type="min"/>
        <cfvo type="max"/>
        <color rgb="FF008AEF"/>
      </dataBar>
    </cfRule>
  </conditionalFormatting>
  <dataValidations count="1">
    <dataValidation type="list" allowBlank="1" showInputMessage="1" showErrorMessage="1" sqref="A26 A65:A71" xr:uid="{00000000-0002-0000-0300-000000000000}">
      <formula1>$A$2:$A$22</formula1>
    </dataValidation>
  </dataValidations>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Feuil1</vt:lpstr>
      <vt:lpstr>SAF01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ace-p</cp:lastModifiedBy>
  <dcterms:created xsi:type="dcterms:W3CDTF">2019-08-12T08:46:22Z</dcterms:created>
  <dcterms:modified xsi:type="dcterms:W3CDTF">2021-06-29T00:15:23Z</dcterms:modified>
</cp:coreProperties>
</file>