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1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2.xml" ContentType="application/vnd.openxmlformats-officedocument.drawing+xml"/>
  <Override PartName="/xl/slicers/slicer5.xml" ContentType="application/vnd.ms-excel.slicer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tables/table6.xml" ContentType="application/vnd.openxmlformats-officedocument.spreadsheetml.table+xml"/>
  <Override PartName="/xl/drawings/drawing1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anc\Desktop\"/>
    </mc:Choice>
  </mc:AlternateContent>
  <xr:revisionPtr revIDLastSave="0" documentId="13_ncr:1_{F5EFF037-987B-4485-9E3B-5CF4FDEBA709}" xr6:coauthVersionLast="47" xr6:coauthVersionMax="47" xr10:uidLastSave="{00000000-0000-0000-0000-000000000000}"/>
  <bookViews>
    <workbookView xWindow="-120" yWindow="-120" windowWidth="20730" windowHeight="11040" firstSheet="13" activeTab="13" xr2:uid="{47547101-32FF-4445-9076-62F15466FB9F}"/>
  </bookViews>
  <sheets>
    <sheet name="Menu" sheetId="1" r:id="rId1"/>
    <sheet name="PCEntradasN1" sheetId="2" r:id="rId2"/>
    <sheet name="PCEntradasN2" sheetId="3" r:id="rId3"/>
    <sheet name="PCSaídasN1" sheetId="4" r:id="rId4"/>
    <sheet name="PCSaídasN2" sheetId="5" r:id="rId5"/>
    <sheet name="RegistrosEntradas" sheetId="6" r:id="rId6"/>
    <sheet name="FluxoCaixaConsolidado" sheetId="8" r:id="rId7"/>
    <sheet name="DetalhaReceita" sheetId="9" r:id="rId8"/>
    <sheet name="DetalhaDespesa" sheetId="10" r:id="rId9"/>
    <sheet name="ContasPagar" sheetId="11" r:id="rId10"/>
    <sheet name="ContasReceber" sheetId="12" r:id="rId11"/>
    <sheet name="ContasReceberVencidas" sheetId="13" r:id="rId12"/>
    <sheet name="DashboardFinanceiroAtual" sheetId="14" r:id="rId13"/>
    <sheet name="DashBoardFinanceiroAtualDados" sheetId="17" r:id="rId14"/>
    <sheet name="RegistrosSaídas" sheetId="7" r:id="rId15"/>
    <sheet name="DashboardFinanceiroAnual" sheetId="15" r:id="rId16"/>
    <sheet name="DashboardFinanceiroAnualDados" sheetId="16" r:id="rId17"/>
  </sheets>
  <definedNames>
    <definedName name="SegmentaçãodeDados_Ano_competência">#N/A</definedName>
    <definedName name="SegmentaçãodeDados_Ano_competência1">#N/A</definedName>
    <definedName name="SegmentaçãodeDados_Ano_competência4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TBPCEntradasN2Dados">TBPCEntradasN2[Nível 1]</definedName>
    <definedName name="TBPCEntradasN2DadosN2">TBPCEntradasN2[Nível 2]</definedName>
    <definedName name="TBPCSaídasN1Dados">TBPCSaídasN1[Nível 1]</definedName>
    <definedName name="TBPCSaídasN2Dados">TBPCSaídasN2[nível 1]</definedName>
    <definedName name="TBPCSaídasN2DadosN2">TBPCSaídasN2[nível 2]</definedName>
  </definedNames>
  <calcPr calcId="191029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7" l="1"/>
  <c r="H27" i="17"/>
  <c r="H32" i="17"/>
  <c r="J5" i="17"/>
  <c r="H31" i="17"/>
  <c r="B32" i="17"/>
  <c r="C32" i="17" s="1"/>
  <c r="C4" i="17"/>
  <c r="C9" i="17" s="1"/>
  <c r="C5" i="17"/>
  <c r="C3" i="17" s="1"/>
  <c r="C14" i="17" s="1"/>
  <c r="B6" i="14"/>
  <c r="N24" i="14"/>
  <c r="H18" i="14"/>
  <c r="F18" i="14"/>
  <c r="B18" i="14"/>
  <c r="K15" i="14"/>
  <c r="B12" i="14"/>
  <c r="M2" i="13"/>
  <c r="H31" i="16"/>
  <c r="H32" i="16"/>
  <c r="B32" i="1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G27" i="16"/>
  <c r="B27" i="16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O4" i="6"/>
  <c r="D22" i="17" s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L4" i="16"/>
  <c r="J5" i="16"/>
  <c r="C4" i="16"/>
  <c r="B22" i="1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L4" i="6"/>
  <c r="G13" i="17" s="1"/>
  <c r="L5" i="6"/>
  <c r="G11" i="17" s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I4" i="6"/>
  <c r="I5" i="6"/>
  <c r="J9" i="17" s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J7" i="17" s="1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D27" i="17" l="1"/>
  <c r="C27" i="17"/>
  <c r="L4" i="17"/>
  <c r="B22" i="17"/>
  <c r="B27" i="17"/>
  <c r="G27" i="17"/>
  <c r="F6" i="17"/>
  <c r="C13" i="17"/>
  <c r="C10" i="17"/>
  <c r="C8" i="17"/>
  <c r="C11" i="17" s="1"/>
  <c r="H33" i="17"/>
  <c r="H40" i="17"/>
  <c r="D32" i="17"/>
  <c r="E32" i="17" s="1"/>
  <c r="H41" i="17"/>
  <c r="H39" i="17"/>
  <c r="H38" i="17"/>
  <c r="H37" i="17"/>
  <c r="H36" i="17"/>
  <c r="H44" i="17"/>
  <c r="H35" i="17"/>
  <c r="H43" i="17"/>
  <c r="H34" i="17"/>
  <c r="H42" i="17"/>
  <c r="C32" i="16"/>
  <c r="G12" i="17"/>
  <c r="J16" i="17"/>
  <c r="J8" i="17"/>
  <c r="K8" i="17" s="1"/>
  <c r="J15" i="17"/>
  <c r="K15" i="17" s="1"/>
  <c r="G6" i="17"/>
  <c r="G10" i="17"/>
  <c r="J14" i="17"/>
  <c r="G17" i="17"/>
  <c r="G9" i="17"/>
  <c r="J13" i="17"/>
  <c r="G16" i="17"/>
  <c r="G8" i="17"/>
  <c r="J12" i="17"/>
  <c r="K12" i="17" s="1"/>
  <c r="C22" i="17"/>
  <c r="E22" i="17" s="1"/>
  <c r="G15" i="17"/>
  <c r="G7" i="17"/>
  <c r="J11" i="17"/>
  <c r="G14" i="17"/>
  <c r="J6" i="17"/>
  <c r="K6" i="17" s="1"/>
  <c r="J10" i="17"/>
  <c r="K10" i="17" s="1"/>
  <c r="J17" i="17"/>
  <c r="K17" i="17" s="1"/>
  <c r="C13" i="16"/>
  <c r="B8" i="15" s="1"/>
  <c r="F7" i="17"/>
  <c r="F13" i="17"/>
  <c r="F14" i="17"/>
  <c r="F12" i="17"/>
  <c r="F11" i="17"/>
  <c r="F10" i="17"/>
  <c r="F17" i="17"/>
  <c r="F9" i="17"/>
  <c r="F16" i="17"/>
  <c r="F8" i="17"/>
  <c r="F15" i="17"/>
  <c r="K7" i="17"/>
  <c r="K9" i="17"/>
  <c r="K14" i="17"/>
  <c r="K16" i="17"/>
  <c r="K11" i="17"/>
  <c r="K13" i="17"/>
  <c r="H34" i="16"/>
  <c r="H41" i="16"/>
  <c r="H40" i="16"/>
  <c r="H39" i="16"/>
  <c r="H38" i="16"/>
  <c r="H33" i="16"/>
  <c r="H37" i="16"/>
  <c r="H44" i="16"/>
  <c r="H36" i="16"/>
  <c r="H43" i="16"/>
  <c r="H35" i="16"/>
  <c r="H42" i="16"/>
  <c r="H27" i="16"/>
  <c r="D32" i="16"/>
  <c r="E32" i="16" s="1"/>
  <c r="K14" i="15" s="1"/>
  <c r="F9" i="16"/>
  <c r="I27" i="16"/>
  <c r="D27" i="16"/>
  <c r="C27" i="16"/>
  <c r="F6" i="16"/>
  <c r="F10" i="16"/>
  <c r="C22" i="16"/>
  <c r="D22" i="16"/>
  <c r="F17" i="16"/>
  <c r="F7" i="16"/>
  <c r="F15" i="16"/>
  <c r="F11" i="16"/>
  <c r="J15" i="16"/>
  <c r="K15" i="16" s="1"/>
  <c r="C14" i="16"/>
  <c r="B8" i="8"/>
  <c r="G8" i="16"/>
  <c r="J7" i="16"/>
  <c r="J16" i="16"/>
  <c r="K16" i="16" s="1"/>
  <c r="J17" i="16"/>
  <c r="K17" i="16" s="1"/>
  <c r="J6" i="16"/>
  <c r="J14" i="16"/>
  <c r="K14" i="16" s="1"/>
  <c r="J13" i="16"/>
  <c r="K13" i="16" s="1"/>
  <c r="J12" i="16"/>
  <c r="K12" i="16" s="1"/>
  <c r="J11" i="16"/>
  <c r="K11" i="16" s="1"/>
  <c r="J10" i="16"/>
  <c r="K10" i="16" s="1"/>
  <c r="J9" i="16"/>
  <c r="K9" i="16" s="1"/>
  <c r="J8" i="16"/>
  <c r="K8" i="16" s="1"/>
  <c r="C8" i="16"/>
  <c r="F16" i="16"/>
  <c r="F8" i="16"/>
  <c r="C9" i="16"/>
  <c r="F14" i="16"/>
  <c r="G6" i="16"/>
  <c r="C10" i="16"/>
  <c r="F13" i="16"/>
  <c r="G17" i="16"/>
  <c r="F12" i="16"/>
  <c r="G15" i="16"/>
  <c r="G14" i="16"/>
  <c r="G16" i="16"/>
  <c r="G13" i="16"/>
  <c r="G11" i="16"/>
  <c r="G7" i="16"/>
  <c r="G12" i="16"/>
  <c r="G10" i="16"/>
  <c r="G9" i="16"/>
  <c r="G16" i="8"/>
  <c r="G22" i="8" s="1"/>
  <c r="F16" i="8"/>
  <c r="F22" i="8" s="1"/>
  <c r="H16" i="8"/>
  <c r="H22" i="8" s="1"/>
  <c r="I16" i="8"/>
  <c r="I22" i="8" s="1"/>
  <c r="B16" i="8"/>
  <c r="B22" i="8" s="1"/>
  <c r="J16" i="8"/>
  <c r="J22" i="8" s="1"/>
  <c r="C16" i="8"/>
  <c r="C22" i="8" s="1"/>
  <c r="K16" i="8"/>
  <c r="K22" i="8" s="1"/>
  <c r="B15" i="8"/>
  <c r="D16" i="8"/>
  <c r="D22" i="8" s="1"/>
  <c r="L16" i="8"/>
  <c r="L22" i="8" s="1"/>
  <c r="E16" i="8"/>
  <c r="E22" i="8" s="1"/>
  <c r="M16" i="8"/>
  <c r="M22" i="8" s="1"/>
  <c r="L10" i="8"/>
  <c r="I17" i="8"/>
  <c r="I23" i="8" s="1"/>
  <c r="B10" i="8"/>
  <c r="J17" i="8"/>
  <c r="J23" i="8" s="1"/>
  <c r="K17" i="8"/>
  <c r="K23" i="8" s="1"/>
  <c r="D17" i="8"/>
  <c r="D23" i="8" s="1"/>
  <c r="L17" i="8"/>
  <c r="L23" i="8" s="1"/>
  <c r="M17" i="8"/>
  <c r="M23" i="8" s="1"/>
  <c r="E17" i="8"/>
  <c r="E23" i="8" s="1"/>
  <c r="F17" i="8"/>
  <c r="F23" i="8" s="1"/>
  <c r="G17" i="8"/>
  <c r="G23" i="8" s="1"/>
  <c r="C17" i="8"/>
  <c r="C23" i="8" s="1"/>
  <c r="B17" i="8"/>
  <c r="B23" i="8" s="1"/>
  <c r="H17" i="8"/>
  <c r="H23" i="8" s="1"/>
  <c r="E10" i="8"/>
  <c r="M10" i="8"/>
  <c r="F10" i="8"/>
  <c r="G10" i="8"/>
  <c r="J10" i="8"/>
  <c r="H10" i="8"/>
  <c r="I10" i="8"/>
  <c r="C10" i="8"/>
  <c r="K10" i="8"/>
  <c r="D10" i="8"/>
  <c r="F9" i="8"/>
  <c r="G9" i="8"/>
  <c r="J9" i="8"/>
  <c r="H9" i="8"/>
  <c r="B9" i="8"/>
  <c r="I9" i="8"/>
  <c r="C9" i="8"/>
  <c r="K9" i="8"/>
  <c r="D9" i="8"/>
  <c r="L9" i="8"/>
  <c r="E9" i="8"/>
  <c r="M9" i="8"/>
  <c r="J27" i="17" l="1"/>
  <c r="B11" i="15"/>
  <c r="B9" i="14"/>
  <c r="K7" i="16"/>
  <c r="P8" i="14"/>
  <c r="J27" i="16"/>
  <c r="H17" i="15" s="1"/>
  <c r="E27" i="17"/>
  <c r="H45" i="17"/>
  <c r="H45" i="16"/>
  <c r="N23" i="15" s="1"/>
  <c r="E22" i="16"/>
  <c r="B17" i="15" s="1"/>
  <c r="E27" i="16"/>
  <c r="F17" i="15" s="1"/>
  <c r="K6" i="16"/>
  <c r="P7" i="15"/>
  <c r="C11" i="16"/>
  <c r="B5" i="15" s="1"/>
  <c r="I24" i="8"/>
  <c r="B11" i="8"/>
  <c r="C8" i="8" s="1"/>
  <c r="C11" i="8" s="1"/>
  <c r="D8" i="8" s="1"/>
  <c r="D11" i="8" s="1"/>
  <c r="E8" i="8" s="1"/>
  <c r="I25" i="8"/>
  <c r="D24" i="8"/>
  <c r="D25" i="8"/>
  <c r="L24" i="8"/>
  <c r="L25" i="8"/>
  <c r="K24" i="8"/>
  <c r="K25" i="8"/>
  <c r="C24" i="8"/>
  <c r="C25" i="8"/>
  <c r="J24" i="8"/>
  <c r="J25" i="8"/>
  <c r="G25" i="8"/>
  <c r="G24" i="8"/>
  <c r="B18" i="8"/>
  <c r="C15" i="8" s="1"/>
  <c r="C18" i="8" s="1"/>
  <c r="D15" i="8" s="1"/>
  <c r="D18" i="8" s="1"/>
  <c r="E15" i="8" s="1"/>
  <c r="E18" i="8" s="1"/>
  <c r="F15" i="8" s="1"/>
  <c r="F18" i="8" s="1"/>
  <c r="G15" i="8" s="1"/>
  <c r="G18" i="8" s="1"/>
  <c r="H15" i="8" s="1"/>
  <c r="H18" i="8" s="1"/>
  <c r="I15" i="8" s="1"/>
  <c r="I18" i="8" s="1"/>
  <c r="J15" i="8" s="1"/>
  <c r="J18" i="8" s="1"/>
  <c r="K15" i="8" s="1"/>
  <c r="K18" i="8" s="1"/>
  <c r="L15" i="8" s="1"/>
  <c r="L18" i="8" s="1"/>
  <c r="M15" i="8" s="1"/>
  <c r="M18" i="8" s="1"/>
  <c r="F25" i="8"/>
  <c r="F24" i="8"/>
  <c r="M25" i="8"/>
  <c r="M24" i="8"/>
  <c r="H24" i="8"/>
  <c r="H25" i="8"/>
  <c r="B25" i="8"/>
  <c r="B26" i="8"/>
  <c r="C26" i="8" s="1"/>
  <c r="D26" i="8" s="1"/>
  <c r="E26" i="8" s="1"/>
  <c r="F26" i="8" s="1"/>
  <c r="G26" i="8" s="1"/>
  <c r="H26" i="8" s="1"/>
  <c r="I26" i="8" s="1"/>
  <c r="J26" i="8" s="1"/>
  <c r="K26" i="8" s="1"/>
  <c r="L26" i="8" s="1"/>
  <c r="M26" i="8" s="1"/>
  <c r="B24" i="8"/>
  <c r="E25" i="8"/>
  <c r="E24" i="8"/>
  <c r="E11" i="8" l="1"/>
  <c r="F8" i="8" s="1"/>
  <c r="F11" i="8" l="1"/>
  <c r="G8" i="8" s="1"/>
  <c r="G11" i="8" l="1"/>
  <c r="H8" i="8" s="1"/>
  <c r="H11" i="8" l="1"/>
  <c r="I8" i="8" s="1"/>
  <c r="I11" i="8" l="1"/>
  <c r="J8" i="8" s="1"/>
  <c r="J11" i="8" l="1"/>
  <c r="K8" i="8" s="1"/>
  <c r="K11" i="8" l="1"/>
  <c r="L8" i="8" s="1"/>
  <c r="L11" i="8" l="1"/>
  <c r="M8" i="8" s="1"/>
  <c r="M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tc={F20314D2-303B-4B82-8F51-B7B11AADB4FA}</author>
  </authors>
  <commentList>
    <comment ref="B3" authorId="0" shapeId="0" xr:uid="{F20314D2-303B-4B82-8F51-B7B11AADB4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Irá somar todos os dados dos anos abaixo do informado</t>
      </text>
    </comment>
  </commentList>
</comments>
</file>

<file path=xl/sharedStrings.xml><?xml version="1.0" encoding="utf-8"?>
<sst xmlns="http://schemas.openxmlformats.org/spreadsheetml/2006/main" count="1782" uniqueCount="609">
  <si>
    <t>Fluxo de caixa</t>
  </si>
  <si>
    <t>Empresa</t>
  </si>
  <si>
    <t>Respónsavel</t>
  </si>
  <si>
    <t>Empréstimos de curto prazo</t>
  </si>
  <si>
    <t>Financiamentos de longo prazo</t>
  </si>
  <si>
    <t>Receitas Financeiras</t>
  </si>
  <si>
    <t>Venda de ativos</t>
  </si>
  <si>
    <t>Vendas de mercadorias</t>
  </si>
  <si>
    <t>Nível 1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</si>
  <si>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</si>
  <si>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</si>
  <si>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</si>
  <si>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</si>
  <si>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</si>
  <si>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</si>
  <si>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</si>
  <si>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</si>
  <si>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</si>
  <si>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Planos de contas de saída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</si>
  <si>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</si>
  <si>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</si>
  <si>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</si>
  <si>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</si>
  <si>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</si>
  <si>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</si>
  <si>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Planos  de contas de entrada - nível 2</t>
  </si>
  <si>
    <t>Planos de contas de entrada - nível 1</t>
  </si>
  <si>
    <t>Planos de contas de saída - nível 2</t>
  </si>
  <si>
    <t>nível 1</t>
  </si>
  <si>
    <t>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</si>
  <si>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</si>
  <si>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</si>
  <si>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</si>
  <si>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</si>
  <si>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</si>
  <si>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</si>
  <si>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</si>
  <si>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</si>
  <si>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</si>
  <si>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</si>
  <si>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</si>
  <si>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</si>
  <si>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 xml:space="preserve">Historico 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</si>
  <si>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</si>
  <si>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</si>
  <si>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</si>
  <si>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</si>
  <si>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</si>
  <si>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</si>
  <si>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</si>
  <si>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</si>
  <si>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</si>
  <si>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</si>
  <si>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</si>
  <si>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</si>
  <si>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</si>
  <si>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</si>
  <si>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</si>
  <si>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</si>
  <si>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</si>
  <si>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</si>
  <si>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</si>
  <si>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</si>
  <si>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</si>
  <si>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</si>
  <si>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</si>
  <si>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</si>
  <si>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</si>
  <si>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</si>
  <si>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</si>
  <si>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</si>
  <si>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</si>
  <si>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</si>
  <si>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</si>
  <si>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</si>
  <si>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</si>
  <si>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</si>
  <si>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</si>
  <si>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</si>
  <si>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</si>
  <si>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</si>
  <si>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</si>
  <si>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</si>
  <si>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</si>
  <si>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</si>
  <si>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</si>
  <si>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</si>
  <si>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</si>
  <si>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</si>
  <si>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</si>
  <si>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</si>
  <si>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</si>
  <si>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</si>
  <si>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</si>
  <si>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</si>
  <si>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</si>
  <si>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</si>
  <si>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</si>
  <si>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</si>
  <si>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</si>
  <si>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</si>
  <si>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</si>
  <si>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</si>
  <si>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</si>
  <si>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</si>
  <si>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</si>
  <si>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</si>
  <si>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</si>
  <si>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</si>
  <si>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</si>
  <si>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</si>
  <si>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</si>
  <si>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</si>
  <si>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</si>
  <si>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</si>
  <si>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</si>
  <si>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</si>
  <si>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</si>
  <si>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</si>
  <si>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</si>
  <si>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</si>
  <si>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</si>
  <si>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</si>
  <si>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</si>
  <si>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</si>
  <si>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</si>
  <si>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</si>
  <si>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</si>
  <si>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</si>
  <si>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</si>
  <si>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</si>
  <si>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</si>
  <si>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</si>
  <si>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</si>
  <si>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</si>
  <si>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</si>
  <si>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</si>
  <si>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</si>
  <si>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</si>
  <si>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</si>
  <si>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</si>
  <si>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</si>
  <si>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</si>
  <si>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</si>
  <si>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</si>
  <si>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</si>
  <si>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</si>
  <si>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</si>
  <si>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</si>
  <si>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</si>
  <si>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</si>
  <si>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</si>
  <si>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</si>
  <si>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</si>
  <si>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</si>
  <si>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</si>
  <si>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</si>
  <si>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</si>
  <si>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</si>
  <si>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</si>
  <si>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</si>
  <si>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</si>
  <si>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</si>
  <si>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</si>
  <si>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</si>
  <si>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</si>
  <si>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</si>
  <si>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</si>
  <si>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</si>
  <si>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</si>
  <si>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</si>
  <si>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</si>
  <si>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</si>
  <si>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</si>
  <si>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</si>
  <si>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</si>
  <si>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</si>
  <si>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</si>
  <si>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</si>
  <si>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</si>
  <si>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</si>
  <si>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</si>
  <si>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</si>
  <si>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</si>
  <si>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</si>
  <si>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</si>
  <si>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</si>
  <si>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</si>
  <si>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</si>
  <si>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</si>
  <si>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</si>
  <si>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</si>
  <si>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</si>
  <si>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</si>
  <si>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</si>
  <si>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</si>
  <si>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</si>
  <si>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</si>
  <si>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</si>
  <si>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</si>
  <si>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</si>
  <si>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</si>
  <si>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</si>
  <si>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</si>
  <si>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</si>
  <si>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</si>
  <si>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</si>
  <si>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</si>
  <si>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</si>
  <si>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</si>
  <si>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</si>
  <si>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</si>
  <si>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</si>
  <si>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</si>
  <si>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</si>
  <si>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</si>
  <si>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</si>
  <si>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</si>
  <si>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</si>
  <si>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</si>
  <si>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</si>
  <si>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</si>
  <si>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</si>
  <si>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</si>
  <si>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</si>
  <si>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</si>
  <si>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</si>
  <si>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</si>
  <si>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</si>
  <si>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</si>
  <si>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</si>
  <si>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</si>
  <si>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</si>
  <si>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</si>
  <si>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</si>
  <si>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</si>
  <si>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</si>
  <si>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</si>
  <si>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</si>
  <si>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</si>
  <si>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</si>
  <si>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</si>
  <si>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</si>
  <si>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</si>
  <si>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</si>
  <si>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</si>
  <si>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</si>
  <si>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</si>
  <si>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</si>
  <si>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</si>
  <si>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</si>
  <si>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</si>
  <si>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</si>
  <si>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</si>
  <si>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</si>
  <si>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</si>
  <si>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</si>
  <si>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</si>
  <si>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</si>
  <si>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</si>
  <si>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</si>
  <si>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</si>
  <si>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</si>
  <si>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</si>
  <si>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</si>
  <si>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</si>
  <si>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</si>
  <si>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</si>
  <si>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</si>
  <si>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</si>
  <si>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</si>
  <si>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</si>
  <si>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</si>
  <si>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</si>
  <si>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</si>
  <si>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</si>
  <si>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</si>
  <si>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</si>
  <si>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</si>
  <si>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</si>
  <si>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</si>
  <si>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</si>
  <si>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</si>
  <si>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</si>
  <si>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</si>
  <si>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</si>
  <si>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</si>
  <si>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</si>
  <si>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</si>
  <si>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</si>
  <si>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</si>
  <si>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</si>
  <si>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</si>
  <si>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</si>
  <si>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</si>
  <si>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</si>
  <si>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</si>
  <si>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</si>
  <si>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</si>
  <si>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</si>
  <si>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</si>
  <si>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</si>
  <si>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</si>
  <si>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</si>
  <si>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</si>
  <si>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</si>
  <si>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</si>
  <si>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</si>
  <si>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</si>
  <si>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</si>
  <si>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</si>
  <si>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</si>
  <si>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</si>
  <si>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</si>
  <si>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</si>
  <si>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</si>
  <si>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</si>
  <si>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</si>
  <si>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</si>
  <si>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</si>
  <si>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</si>
  <si>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</si>
  <si>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</si>
  <si>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</si>
  <si>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</si>
  <si>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</si>
  <si>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</si>
  <si>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</si>
  <si>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</si>
  <si>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</si>
  <si>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</si>
  <si>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</si>
  <si>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</si>
  <si>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</si>
  <si>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</si>
  <si>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</si>
  <si>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</si>
  <si>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</si>
  <si>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</si>
  <si>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</si>
  <si>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</si>
  <si>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</si>
  <si>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</si>
  <si>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</si>
  <si>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</si>
  <si>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</si>
  <si>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</si>
  <si>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</si>
  <si>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</si>
  <si>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</si>
  <si>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</si>
  <si>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</si>
  <si>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</si>
  <si>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</si>
  <si>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</si>
  <si>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</si>
  <si>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</si>
  <si>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</si>
  <si>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</si>
  <si>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</si>
  <si>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</si>
  <si>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</si>
  <si>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</si>
  <si>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</si>
  <si>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</si>
  <si>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</si>
  <si>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</si>
  <si>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</si>
  <si>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</si>
  <si>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</si>
  <si>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</si>
  <si>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</si>
  <si>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</si>
  <si>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</si>
  <si>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</si>
  <si>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</si>
  <si>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</si>
  <si>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</si>
  <si>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</si>
  <si>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</si>
  <si>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</si>
  <si>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</si>
  <si>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</si>
  <si>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</si>
  <si>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</si>
  <si>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</si>
  <si>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</si>
  <si>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</si>
  <si>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</si>
  <si>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</si>
  <si>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</si>
  <si>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</si>
  <si>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</si>
  <si>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</si>
  <si>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</si>
  <si>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</si>
  <si>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</si>
  <si>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</si>
  <si>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</si>
  <si>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</si>
  <si>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</si>
  <si>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</si>
  <si>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</si>
  <si>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</si>
  <si>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</si>
  <si>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</si>
  <si>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</si>
  <si>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</si>
  <si>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</si>
  <si>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</si>
  <si>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</si>
  <si>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</si>
  <si>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</si>
  <si>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</si>
  <si>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</si>
  <si>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</si>
  <si>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</si>
  <si>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</si>
  <si>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</si>
  <si>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</si>
  <si>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</si>
  <si>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</si>
  <si>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</si>
  <si>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</si>
  <si>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</si>
  <si>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</si>
  <si>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</si>
  <si>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</si>
  <si>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</si>
  <si>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</si>
  <si>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</si>
  <si>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</si>
  <si>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</si>
  <si>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</si>
  <si>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</si>
  <si>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</si>
  <si>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</si>
  <si>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</si>
  <si>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</si>
  <si>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</si>
  <si>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</si>
  <si>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</si>
  <si>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</si>
  <si>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</si>
  <si>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</si>
  <si>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</si>
  <si>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</si>
  <si>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</si>
  <si>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</si>
  <si>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</si>
  <si>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</si>
  <si>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</si>
  <si>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</si>
  <si>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</si>
  <si>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</si>
  <si>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</si>
  <si>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</si>
  <si>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</si>
  <si>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</si>
  <si>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</si>
  <si>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</si>
  <si>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</si>
  <si>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</si>
  <si>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</si>
  <si>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</si>
  <si>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</si>
  <si>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</si>
  <si>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</si>
  <si>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</si>
  <si>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</si>
  <si>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</si>
  <si>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</si>
  <si>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</si>
  <si>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</si>
  <si>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</si>
  <si>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</si>
  <si>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</si>
  <si>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</si>
  <si>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</si>
  <si>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</si>
  <si>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</si>
  <si>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</si>
  <si>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</si>
  <si>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</si>
  <si>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</si>
  <si>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</si>
  <si>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</si>
  <si>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</si>
  <si>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</si>
  <si>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</si>
  <si>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</si>
  <si>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</si>
  <si>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</si>
  <si>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</si>
  <si>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</si>
  <si>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Ano:</t>
  </si>
  <si>
    <t>FLUXO DE CAIXA - REGIME DE CAIXA (Realizado)</t>
  </si>
  <si>
    <t>ESPECIFICAÇÃO</t>
  </si>
  <si>
    <t>SALDO INICAL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</si>
  <si>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</si>
  <si>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</si>
  <si>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</si>
  <si>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</si>
  <si>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</si>
  <si>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</si>
  <si>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</si>
  <si>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</si>
  <si>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</si>
  <si>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</si>
  <si>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</si>
  <si>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</si>
  <si>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</si>
  <si>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</si>
  <si>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</si>
  <si>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FLUXO DE CAIXA - REGIME DE COMPETÊNCIA (Contábil)</t>
  </si>
  <si>
    <t>RESULTADO MENSAL - REGIME DE COMPETÊNCIA</t>
  </si>
  <si>
    <t>TOTAL DE ENTRADAS</t>
  </si>
  <si>
    <t xml:space="preserve">TOTAL DE SAÍDAS </t>
  </si>
  <si>
    <t>LUCRO</t>
  </si>
  <si>
    <t>PREJUÍZO</t>
  </si>
  <si>
    <t>ACUMULADO</t>
  </si>
  <si>
    <t xml:space="preserve">Mês caixa </t>
  </si>
  <si>
    <t>Ano caixa</t>
  </si>
  <si>
    <t>Mês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</si>
  <si>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</si>
  <si>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</si>
  <si>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</si>
  <si>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</si>
  <si>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</si>
  <si>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</si>
  <si>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</t>
  </si>
  <si>
    <t>Mês previsto</t>
  </si>
  <si>
    <t>Ano previsto</t>
  </si>
  <si>
    <t>0 Total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</si>
  <si>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</si>
  <si>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</si>
  <si>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</si>
  <si>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</si>
  <si>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</si>
  <si>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</si>
  <si>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</si>
  <si>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</si>
  <si>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</si>
  <si>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</si>
  <si>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</si>
  <si>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</si>
  <si>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Conta vencida</t>
  </si>
  <si>
    <t>Vencida</t>
  </si>
  <si>
    <t>Vencida Total</t>
  </si>
  <si>
    <t>Saldo de caixa</t>
  </si>
  <si>
    <t>Contas a pagar e a receber mensal</t>
  </si>
  <si>
    <t>Contas a pagar</t>
  </si>
  <si>
    <t>Contas a receber</t>
  </si>
  <si>
    <t>perfil das vendas</t>
  </si>
  <si>
    <t>Ano</t>
  </si>
  <si>
    <t>Evolução de vendas - conta nível 2</t>
  </si>
  <si>
    <t>total</t>
  </si>
  <si>
    <t>Atraso médio das contas</t>
  </si>
  <si>
    <t>Resultado acúmulado</t>
  </si>
  <si>
    <t>Despensa mensal - conta nível 2</t>
  </si>
  <si>
    <t>A receber</t>
  </si>
  <si>
    <t>A pagar</t>
  </si>
  <si>
    <t>Saldo do caixa</t>
  </si>
  <si>
    <t>Entradas</t>
  </si>
  <si>
    <t>Saídas</t>
  </si>
  <si>
    <t>Saldo</t>
  </si>
  <si>
    <t>Contas a pagar total</t>
  </si>
  <si>
    <t>Contas a receber total</t>
  </si>
  <si>
    <t>Minigraficos de contas a pagar e a receber</t>
  </si>
  <si>
    <t xml:space="preserve">Mês </t>
  </si>
  <si>
    <t>Pagar mensal</t>
  </si>
  <si>
    <t>Receber mensal</t>
  </si>
  <si>
    <t>Evolução das vendas</t>
  </si>
  <si>
    <t>Gráfico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</si>
  <si>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</si>
  <si>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</si>
  <si>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</si>
  <si>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</si>
  <si>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</si>
  <si>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</si>
  <si>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</si>
  <si>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</si>
  <si>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</si>
  <si>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</si>
  <si>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</si>
  <si>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</si>
  <si>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</si>
  <si>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Perfil das vendas</t>
  </si>
  <si>
    <t>À vista</t>
  </si>
  <si>
    <t xml:space="preserve"> A prazo</t>
  </si>
  <si>
    <t>Total</t>
  </si>
  <si>
    <t>Saldo inicial</t>
  </si>
  <si>
    <t xml:space="preserve">  1   2    3     4   5  6   7      8   9  10   11 12</t>
  </si>
  <si>
    <t>Venda à vista</t>
  </si>
  <si>
    <t>Dias de atraso</t>
  </si>
  <si>
    <t>Atraso médio nas contas a receber</t>
  </si>
  <si>
    <t>Qtde.</t>
  </si>
  <si>
    <t>Dias</t>
  </si>
  <si>
    <t>Média</t>
  </si>
  <si>
    <t>Resultado no período</t>
  </si>
  <si>
    <t>Data</t>
  </si>
  <si>
    <t xml:space="preserve">Saídas </t>
  </si>
  <si>
    <t>Resultado</t>
  </si>
  <si>
    <t>Atraso médio nas contas a pagar</t>
  </si>
  <si>
    <t>dias</t>
  </si>
  <si>
    <t>Despesa mensal</t>
  </si>
  <si>
    <t>Data de hoje:</t>
  </si>
  <si>
    <t>Data:</t>
  </si>
  <si>
    <t>Mês: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</si>
</sst>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 x14ac:knownFonts="1">
    <font>
      <sz val="11"/>
      <color theme="1"/>
      <name val="Aptos Narrow"/>
      <family val="2"/>
      <scheme val="minor"/>
    </font>
    <font>
      <b/>
      <sz val="20"/>
      <color rgb="FFFFFF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  <font>
      <b/>
      <sz val="16"/>
      <color theme="9" tint="0.3999755851924192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/>
      <right/>
      <top style="thin">
        <color theme="3" tint="0.499984740745262"/>
      </top>
      <bottom/>
      <diagonal/>
    </border>
    <border>
      <left/>
      <right style="thin">
        <color theme="3" tint="0.499984740745262"/>
      </right>
      <top style="thin">
        <color theme="3" tint="0.499984740745262"/>
      </top>
      <bottom/>
      <diagonal/>
    </border>
    <border>
      <left style="thin">
        <color theme="3" tint="0.499984740745262"/>
      </left>
      <right/>
      <top/>
      <bottom/>
      <diagonal/>
    </border>
    <border>
      <left/>
      <right style="thin">
        <color theme="3" tint="0.499984740745262"/>
      </right>
      <top/>
      <bottom/>
      <diagonal/>
    </border>
    <border>
      <left style="thin">
        <color theme="3" tint="0.499984740745262"/>
      </left>
      <right/>
      <top/>
      <bottom style="thin">
        <color theme="3" tint="0.499984740745262"/>
      </bottom>
      <diagonal/>
    </border>
    <border>
      <left/>
      <right/>
      <top/>
      <bottom style="thin">
        <color theme="3" tint="0.499984740745262"/>
      </bottom>
      <diagonal/>
    </border>
    <border>
      <left/>
      <right style="thin">
        <color theme="3" tint="0.499984740745262"/>
      </right>
      <top/>
      <bottom style="thin">
        <color theme="3" tint="0.499984740745262"/>
      </bottom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/>
      <diagonal/>
    </border>
    <border>
      <left style="thin">
        <color theme="3" tint="0.499984740745262"/>
      </left>
      <right style="thin">
        <color theme="3" tint="0.499984740745262"/>
      </right>
      <top/>
      <bottom style="thin">
        <color theme="3" tint="0.499984740745262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4" tint="0.399945066682943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4" tint="0.39991454817346722"/>
      </left>
      <right/>
      <top/>
      <bottom/>
      <diagonal/>
    </border>
    <border>
      <left/>
      <right style="thin">
        <color theme="4" tint="0.39991454817346722"/>
      </right>
      <top/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1454817346722"/>
      </right>
      <top/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88402966399123"/>
      </bottom>
      <diagonal/>
    </border>
    <border>
      <left/>
      <right/>
      <top style="thin">
        <color theme="4" tint="0.39994506668294322"/>
      </top>
      <bottom style="thin">
        <color theme="4" tint="0.39988402966399123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88402966399123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/>
    <xf numFmtId="14" fontId="0" fillId="3" borderId="0" xfId="0" applyNumberFormat="1" applyFill="1"/>
    <xf numFmtId="44" fontId="0" fillId="3" borderId="0" xfId="0" applyNumberFormat="1" applyFill="1"/>
    <xf numFmtId="44" fontId="0" fillId="0" borderId="0" xfId="0" applyNumberFormat="1"/>
    <xf numFmtId="0" fontId="0" fillId="2" borderId="0" xfId="0" applyFill="1"/>
    <xf numFmtId="8" fontId="0" fillId="0" borderId="0" xfId="0" applyNumberFormat="1"/>
    <xf numFmtId="0" fontId="2" fillId="3" borderId="3" xfId="0" applyFont="1" applyFill="1" applyBorder="1"/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2" xfId="0" applyFill="1" applyBorder="1"/>
    <xf numFmtId="8" fontId="0" fillId="0" borderId="8" xfId="0" applyNumberFormat="1" applyBorder="1"/>
    <xf numFmtId="8" fontId="0" fillId="0" borderId="10" xfId="0" applyNumberFormat="1" applyBorder="1"/>
    <xf numFmtId="8" fontId="0" fillId="0" borderId="11" xfId="0" applyNumberFormat="1" applyBorder="1"/>
    <xf numFmtId="8" fontId="0" fillId="2" borderId="0" xfId="0" applyNumberFormat="1" applyFill="1"/>
    <xf numFmtId="8" fontId="0" fillId="2" borderId="13" xfId="0" applyNumberFormat="1" applyFill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8" fontId="0" fillId="0" borderId="1" xfId="0" applyNumberFormat="1" applyBorder="1"/>
    <xf numFmtId="0" fontId="0" fillId="0" borderId="0" xfId="0" pivotButton="1"/>
    <xf numFmtId="0" fontId="0" fillId="0" borderId="4" xfId="0" pivotButton="1" applyBorder="1"/>
    <xf numFmtId="0" fontId="2" fillId="3" borderId="3" xfId="0" applyFont="1" applyFill="1" applyBorder="1" applyAlignment="1">
      <alignment wrapText="1"/>
    </xf>
    <xf numFmtId="44" fontId="2" fillId="3" borderId="3" xfId="0" applyNumberFormat="1" applyFont="1" applyFill="1" applyBorder="1"/>
    <xf numFmtId="0" fontId="2" fillId="3" borderId="0" xfId="0" applyFont="1" applyFill="1" applyAlignment="1">
      <alignment wrapText="1"/>
    </xf>
    <xf numFmtId="14" fontId="2" fillId="3" borderId="3" xfId="0" applyNumberFormat="1" applyFont="1" applyFill="1" applyBorder="1" applyAlignment="1">
      <alignment wrapText="1"/>
    </xf>
    <xf numFmtId="14" fontId="2" fillId="3" borderId="2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pivotButton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horizontal="left" wrapText="1"/>
    </xf>
    <xf numFmtId="8" fontId="0" fillId="5" borderId="1" xfId="0" applyNumberFormat="1" applyFill="1" applyBorder="1"/>
    <xf numFmtId="0" fontId="0" fillId="0" borderId="1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6" xfId="0" applyBorder="1"/>
    <xf numFmtId="0" fontId="0" fillId="0" borderId="14" xfId="0" applyBorder="1"/>
    <xf numFmtId="0" fontId="0" fillId="5" borderId="6" xfId="0" applyFill="1" applyBorder="1"/>
    <xf numFmtId="0" fontId="0" fillId="5" borderId="14" xfId="0" applyFill="1" applyBorder="1"/>
    <xf numFmtId="0" fontId="0" fillId="2" borderId="0" xfId="0" applyFill="1" applyAlignment="1">
      <alignment wrapText="1"/>
    </xf>
    <xf numFmtId="8" fontId="0" fillId="0" borderId="0" xfId="0" applyNumberFormat="1" applyAlignment="1">
      <alignment horizontal="right"/>
    </xf>
    <xf numFmtId="44" fontId="0" fillId="0" borderId="0" xfId="0" applyNumberFormat="1" applyAlignment="1">
      <alignment horizontal="right"/>
    </xf>
    <xf numFmtId="8" fontId="0" fillId="0" borderId="1" xfId="0" applyNumberFormat="1" applyBorder="1" applyAlignment="1">
      <alignment horizontal="right"/>
    </xf>
    <xf numFmtId="8" fontId="0" fillId="5" borderId="1" xfId="0" applyNumberFormat="1" applyFill="1" applyBorder="1" applyAlignment="1">
      <alignment horizontal="right"/>
    </xf>
    <xf numFmtId="0" fontId="0" fillId="0" borderId="12" xfId="0" pivotButton="1" applyBorder="1"/>
    <xf numFmtId="0" fontId="0" fillId="5" borderId="1" xfId="0" applyFill="1" applyBorder="1" applyAlignment="1">
      <alignment wrapText="1"/>
    </xf>
    <xf numFmtId="0" fontId="0" fillId="0" borderId="5" xfId="0" applyBorder="1"/>
    <xf numFmtId="0" fontId="0" fillId="5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6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6" borderId="0" xfId="0" applyFill="1"/>
    <xf numFmtId="0" fontId="0" fillId="0" borderId="0" xfId="0" applyAlignment="1">
      <alignment horizontal="right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7" borderId="44" xfId="0" applyFill="1" applyBorder="1"/>
    <xf numFmtId="0" fontId="0" fillId="7" borderId="45" xfId="0" applyFill="1" applyBorder="1"/>
    <xf numFmtId="0" fontId="0" fillId="7" borderId="46" xfId="0" applyFill="1" applyBorder="1"/>
    <xf numFmtId="0" fontId="0" fillId="0" borderId="44" xfId="0" applyBorder="1" applyAlignment="1">
      <alignment horizontal="right"/>
    </xf>
    <xf numFmtId="0" fontId="0" fillId="0" borderId="45" xfId="0" applyBorder="1" applyAlignment="1">
      <alignment horizontal="right"/>
    </xf>
    <xf numFmtId="0" fontId="0" fillId="0" borderId="46" xfId="0" applyBorder="1" applyAlignment="1">
      <alignment horizontal="center" vertical="center"/>
    </xf>
    <xf numFmtId="8" fontId="0" fillId="7" borderId="45" xfId="0" applyNumberFormat="1" applyFill="1" applyBorder="1"/>
    <xf numFmtId="8" fontId="0" fillId="7" borderId="44" xfId="0" applyNumberFormat="1" applyFill="1" applyBorder="1"/>
    <xf numFmtId="8" fontId="0" fillId="7" borderId="0" xfId="0" applyNumberFormat="1" applyFill="1"/>
    <xf numFmtId="8" fontId="6" fillId="0" borderId="25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8" fontId="9" fillId="0" borderId="27" xfId="0" applyNumberFormat="1" applyFont="1" applyBorder="1" applyAlignment="1">
      <alignment horizontal="center" vertical="center"/>
    </xf>
    <xf numFmtId="8" fontId="10" fillId="0" borderId="27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7" borderId="0" xfId="0" applyFill="1"/>
    <xf numFmtId="0" fontId="11" fillId="0" borderId="19" xfId="0" applyFont="1" applyBorder="1" applyAlignment="1">
      <alignment horizontal="center" vertical="center"/>
    </xf>
    <xf numFmtId="8" fontId="0" fillId="0" borderId="19" xfId="0" applyNumberFormat="1" applyBorder="1" applyAlignment="1">
      <alignment horizontal="center" vertical="center"/>
    </xf>
    <xf numFmtId="8" fontId="0" fillId="7" borderId="46" xfId="0" applyNumberFormat="1" applyFill="1" applyBorder="1"/>
    <xf numFmtId="0" fontId="0" fillId="0" borderId="31" xfId="0" applyBorder="1" applyAlignment="1">
      <alignment horizontal="center" vertical="center"/>
    </xf>
    <xf numFmtId="8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7" borderId="48" xfId="0" applyFill="1" applyBorder="1"/>
    <xf numFmtId="0" fontId="0" fillId="0" borderId="48" xfId="0" applyBorder="1"/>
    <xf numFmtId="2" fontId="0" fillId="7" borderId="48" xfId="0" applyNumberFormat="1" applyFill="1" applyBorder="1"/>
    <xf numFmtId="2" fontId="0" fillId="0" borderId="40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8" fontId="0" fillId="7" borderId="48" xfId="0" applyNumberFormat="1" applyFill="1" applyBorder="1"/>
    <xf numFmtId="0" fontId="0" fillId="0" borderId="52" xfId="0" applyBorder="1"/>
    <xf numFmtId="0" fontId="0" fillId="6" borderId="52" xfId="0" applyFill="1" applyBorder="1"/>
    <xf numFmtId="0" fontId="0" fillId="0" borderId="53" xfId="0" applyBorder="1"/>
    <xf numFmtId="0" fontId="0" fillId="7" borderId="53" xfId="0" applyFill="1" applyBorder="1"/>
    <xf numFmtId="0" fontId="0" fillId="7" borderId="52" xfId="0" applyFill="1" applyBorder="1"/>
    <xf numFmtId="0" fontId="0" fillId="0" borderId="52" xfId="0" applyBorder="1" applyAlignment="1">
      <alignment horizontal="right"/>
    </xf>
    <xf numFmtId="0" fontId="0" fillId="0" borderId="54" xfId="0" applyBorder="1"/>
    <xf numFmtId="0" fontId="0" fillId="0" borderId="55" xfId="0" applyBorder="1"/>
    <xf numFmtId="0" fontId="0" fillId="3" borderId="0" xfId="0" applyFill="1" applyAlignment="1">
      <alignment horizontal="right" vertical="center"/>
    </xf>
    <xf numFmtId="14" fontId="0" fillId="3" borderId="0" xfId="0" applyNumberFormat="1" applyFill="1" applyAlignment="1">
      <alignment horizontal="left" vertical="center"/>
    </xf>
    <xf numFmtId="0" fontId="1" fillId="2" borderId="0" xfId="0" applyFont="1" applyFill="1"/>
    <xf numFmtId="0" fontId="12" fillId="0" borderId="0" xfId="0" applyFont="1"/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14" fontId="0" fillId="2" borderId="0" xfId="0" applyNumberFormat="1" applyFill="1" applyAlignment="1" applyProtection="1">
      <alignment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44" fontId="0" fillId="2" borderId="0" xfId="0" applyNumberFormat="1" applyFill="1" applyProtection="1"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pivotButton="1" applyBorder="1" applyProtection="1">
      <protection locked="0"/>
    </xf>
    <xf numFmtId="0" fontId="0" fillId="0" borderId="14" xfId="0" pivotButton="1" applyBorder="1" applyProtection="1">
      <protection locked="0"/>
    </xf>
    <xf numFmtId="0" fontId="0" fillId="0" borderId="1" xfId="0" pivotButton="1" applyBorder="1" applyAlignment="1" applyProtection="1">
      <alignment wrapText="1"/>
      <protection locked="0"/>
    </xf>
    <xf numFmtId="0" fontId="0" fillId="5" borderId="0" xfId="0" applyFill="1"/>
    <xf numFmtId="0" fontId="8" fillId="7" borderId="47" xfId="0" applyFont="1" applyFill="1" applyBorder="1" applyAlignment="1" applyProtection="1">
      <alignment horizontal="center" vertical="center"/>
      <protection locked="0"/>
    </xf>
    <xf numFmtId="0" fontId="0" fillId="7" borderId="17" xfId="0" applyFill="1" applyBorder="1" applyAlignment="1" applyProtection="1">
      <alignment horizontal="center" vertical="center"/>
      <protection locked="0"/>
    </xf>
    <xf numFmtId="14" fontId="0" fillId="6" borderId="0" xfId="0" applyNumberFormat="1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49" xfId="0" applyFill="1" applyBorder="1" applyAlignment="1" applyProtection="1">
      <alignment horizontal="center" vertical="center"/>
      <protection locked="0"/>
    </xf>
    <xf numFmtId="0" fontId="0" fillId="7" borderId="50" xfId="0" applyFill="1" applyBorder="1" applyAlignment="1" applyProtection="1">
      <alignment horizontal="center" vertical="center"/>
      <protection locked="0"/>
    </xf>
    <xf numFmtId="0" fontId="0" fillId="7" borderId="51" xfId="0" applyFill="1" applyBorder="1" applyAlignment="1" applyProtection="1">
      <alignment horizontal="center" vertical="center"/>
      <protection locked="0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8" fontId="0" fillId="0" borderId="56" xfId="0" applyNumberFormat="1" applyBorder="1" applyAlignment="1">
      <alignment horizontal="center" vertical="center"/>
    </xf>
    <xf numFmtId="8" fontId="0" fillId="0" borderId="57" xfId="0" applyNumberFormat="1" applyBorder="1" applyAlignment="1">
      <alignment horizontal="center" vertical="center"/>
    </xf>
    <xf numFmtId="8" fontId="0" fillId="0" borderId="58" xfId="0" applyNumberFormat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7" borderId="0" xfId="0" applyFill="1" applyBorder="1"/>
    <xf numFmtId="8" fontId="0" fillId="0" borderId="0" xfId="0" applyNumberFormat="1" applyFill="1" applyBorder="1"/>
  </cellXfs>
  <cellStyles count="1">
    <cellStyle name="Normal" xfId="0" builtinId="0"/>
  </cellStyles>
  <dxfs count="30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2" formatCode="&quot;R$&quot;\ #,##0.00;[Red]\-&quot;R$&quot;\ #,##0.00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protection locked="0"/>
    </dxf>
    <dxf>
      <protection locked="0"/>
    </dxf>
    <dxf>
      <protection locked="0"/>
    </dxf>
    <dxf>
      <alignment wrapText="1"/>
    </dxf>
    <dxf>
      <alignment wrapText="1"/>
    </dxf>
    <dxf>
      <alignment wrapText="1"/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numFmt numFmtId="12" formatCode="&quot;R$&quot;\ #,##0.00;[Red]\-&quot;R$&quot;\ #,##0.00"/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alignment horizontal="right"/>
    </dxf>
    <dxf>
      <numFmt numFmtId="12" formatCode="&quot;R$&quot;\ #,##0.00;[Red]\-&quot;R$&quot;\ #,##0.00"/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0"/>
    </dxf>
    <dxf>
      <protection locked="0"/>
    </dxf>
    <dxf>
      <protection locked="0"/>
    </dxf>
    <dxf>
      <alignment wrapText="1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2" formatCode="&quot;R$&quot;\ #,##0.00;[Red]\-&quot;R$&quot;\ 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protection locked="0"/>
    </dxf>
    <dxf>
      <protection locked="0"/>
    </dxf>
    <dxf>
      <protection locked="0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2" formatCode="&quot;R$&quot;\ #,##0.00;[Red]\-&quot;R$&quot;\ #,##0.00"/>
    </dxf>
    <dxf>
      <protection locked="0"/>
    </dxf>
    <dxf>
      <protection locked="0"/>
    </dxf>
    <dxf>
      <protection locked="0"/>
    </dxf>
    <dxf>
      <protection locked="0"/>
    </dxf>
    <dxf>
      <numFmt numFmtId="12" formatCode="&quot;R$&quot;\ #,##0.00;[Red]\-&quot;R$&quot;\ #,##0.0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  <protection locked="0" hidden="0"/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038885397541267E-3"/>
          <c:y val="2.5428331875182269E-2"/>
          <c:w val="0.98391039148275483"/>
          <c:h val="0.825250954060190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DashboardFinanceiroAnualDados!$L$6:$L$17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DashboardFinanceiroAnualDados!$K$6:$K$17</c:f>
              <c:numCache>
                <c:formatCode>General</c:formatCode>
                <c:ptCount val="12"/>
                <c:pt idx="0">
                  <c:v>10164</c:v>
                </c:pt>
                <c:pt idx="1">
                  <c:v>7734</c:v>
                </c:pt>
                <c:pt idx="2">
                  <c:v>9984</c:v>
                </c:pt>
                <c:pt idx="3">
                  <c:v>22313</c:v>
                </c:pt>
                <c:pt idx="4">
                  <c:v>4850</c:v>
                </c:pt>
                <c:pt idx="5">
                  <c:v>12262</c:v>
                </c:pt>
                <c:pt idx="6">
                  <c:v>12594</c:v>
                </c:pt>
                <c:pt idx="7">
                  <c:v>6006</c:v>
                </c:pt>
                <c:pt idx="8">
                  <c:v>11235</c:v>
                </c:pt>
                <c:pt idx="9">
                  <c:v>10633</c:v>
                </c:pt>
                <c:pt idx="10">
                  <c:v>20451</c:v>
                </c:pt>
                <c:pt idx="11">
                  <c:v>9738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39-459E-B332-A51F0446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798895"/>
        <c:axId val="1738784015"/>
      </c:lineChart>
      <c:catAx>
        <c:axId val="17387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84015"/>
        <c:crosses val="autoZero"/>
        <c:auto val="1"/>
        <c:lblAlgn val="ctr"/>
        <c:lblOffset val="100"/>
        <c:noMultiLvlLbl val="0"/>
      </c:catAx>
      <c:valAx>
        <c:axId val="1738784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879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676522362416"/>
          <c:y val="0.10100000000000001"/>
          <c:w val="0.39108370489833355"/>
          <c:h val="0.69557030371203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1A-4EDB-9D64-20E9B26CDA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1A-4EDB-9D64-20E9B26CDA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DashboardFinanceiroAnualDados!$C$21:$D$21</c:f>
              <c:strCache>
                <c:ptCount val="2"/>
                <c:pt idx="0">
                  <c:v>À vista</c:v>
                </c:pt>
                <c:pt idx="1">
                  <c:v> A prazo</c:v>
                </c:pt>
              </c:strCache>
            </c:strRef>
          </c:cat>
          <c:val>
            <c:numRef>
              <c:f>DashboardFinanceiroAnualDados!$C$22:$D$22</c:f>
              <c:numCache>
                <c:formatCode>"R$"#,##0.00_);[Red]\("R$"#,##0.00\)</c:formatCode>
                <c:ptCount val="2"/>
                <c:pt idx="0">
                  <c:v>2137</c:v>
                </c:pt>
                <c:pt idx="1">
                  <c:v>318437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1A-4EDB-9D64-20E9B26CDA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768009768009768E-3"/>
          <c:w val="0.99714140101419346"/>
          <c:h val="0.789650187169226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30-411B-8DFB-A365A32983A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30-411B-8DFB-A365A32983A9}"/>
              </c:ext>
            </c:extLst>
          </c:dPt>
          <c:dLbls>
            <c:dLbl>
              <c:idx val="0"/>
              <c:layout>
                <c:manualLayout>
                  <c:x val="0"/>
                  <c:y val="0.293174131922034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30-411B-8DFB-A365A32983A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DashboardFinanceiroAnualDados!$C$31:$D$31</c:f>
              <c:strCache>
                <c:ptCount val="2"/>
                <c:pt idx="0">
                  <c:v>Entradas</c:v>
                </c:pt>
                <c:pt idx="1">
                  <c:v>Saídas </c:v>
                </c:pt>
              </c:strCache>
            </c:strRef>
          </c:cat>
          <c:val>
            <c:numRef>
              <c:f>DashboardFinanceiroAnualDados!$C$32:$D$32</c:f>
              <c:numCache>
                <c:formatCode>"R$"#,##0.00_);[Red]\("R$"#,##0.00\)</c:formatCode>
                <c:ptCount val="2"/>
                <c:pt idx="0">
                  <c:v>308319</c:v>
                </c:pt>
                <c:pt idx="1">
                  <c:v>310108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30-411B-8DFB-A365A329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85984655"/>
        <c:axId val="1086000975"/>
      </c:barChart>
      <c:catAx>
        <c:axId val="10859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000975"/>
        <c:crosses val="autoZero"/>
        <c:auto val="1"/>
        <c:lblAlgn val="ctr"/>
        <c:lblOffset val="100"/>
        <c:noMultiLvlLbl val="0"/>
      </c:catAx>
      <c:valAx>
        <c:axId val="1086000975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0859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070175438596492E-2"/>
          <c:y val="2.2598870056497175E-2"/>
          <c:w val="0.96170889165170148"/>
          <c:h val="0.77267494105609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DashboardFinanceiroAnualDados!$H$33:$H$44</c:f>
              <c:numCache>
                <c:formatCode>General</c:formatCode>
                <c:ptCount val="12"/>
                <c:pt idx="0">
                  <c:v>19053</c:v>
                </c:pt>
                <c:pt idx="1">
                  <c:v>7219</c:v>
                </c:pt>
                <c:pt idx="2">
                  <c:v>16103</c:v>
                </c:pt>
                <c:pt idx="3">
                  <c:v>3893</c:v>
                </c:pt>
                <c:pt idx="4">
                  <c:v>9064</c:v>
                </c:pt>
                <c:pt idx="5">
                  <c:v>10641</c:v>
                </c:pt>
                <c:pt idx="6">
                  <c:v>4112</c:v>
                </c:pt>
                <c:pt idx="7">
                  <c:v>11466</c:v>
                </c:pt>
                <c:pt idx="8">
                  <c:v>5134</c:v>
                </c:pt>
                <c:pt idx="9">
                  <c:v>8659</c:v>
                </c:pt>
                <c:pt idx="10">
                  <c:v>14739</c:v>
                </c:pt>
                <c:pt idx="11">
                  <c:v>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B-4931-8017-7DC88E646B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2040991791"/>
        <c:axId val="1959014959"/>
      </c:barChart>
      <c:catAx>
        <c:axId val="204099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14959"/>
        <c:crosses val="autoZero"/>
        <c:auto val="1"/>
        <c:lblAlgn val="ctr"/>
        <c:lblOffset val="100"/>
        <c:noMultiLvlLbl val="0"/>
      </c:catAx>
      <c:valAx>
        <c:axId val="1959014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099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038885397541267E-3"/>
          <c:y val="2.5428331875182269E-2"/>
          <c:w val="0.98391039148275483"/>
          <c:h val="0.825250954060190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DashboardFinanceiroAnualDados!$L$6:$L$17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DashboardFinanceiroAnualDados!$K$6:$K$17</c:f>
              <c:numCache>
                <c:formatCode>General</c:formatCode>
                <c:ptCount val="12"/>
                <c:pt idx="0">
                  <c:v>10164</c:v>
                </c:pt>
                <c:pt idx="1">
                  <c:v>7734</c:v>
                </c:pt>
                <c:pt idx="2">
                  <c:v>9984</c:v>
                </c:pt>
                <c:pt idx="3">
                  <c:v>22313</c:v>
                </c:pt>
                <c:pt idx="4">
                  <c:v>4850</c:v>
                </c:pt>
                <c:pt idx="5">
                  <c:v>12262</c:v>
                </c:pt>
                <c:pt idx="6">
                  <c:v>12594</c:v>
                </c:pt>
                <c:pt idx="7">
                  <c:v>6006</c:v>
                </c:pt>
                <c:pt idx="8">
                  <c:v>11235</c:v>
                </c:pt>
                <c:pt idx="9">
                  <c:v>10633</c:v>
                </c:pt>
                <c:pt idx="10">
                  <c:v>20451</c:v>
                </c:pt>
                <c:pt idx="11">
                  <c:v>9738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1E-401B-AD5C-20F8A45D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798895"/>
        <c:axId val="1738784015"/>
      </c:lineChart>
      <c:catAx>
        <c:axId val="17387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84015"/>
        <c:crosses val="autoZero"/>
        <c:auto val="1"/>
        <c:lblAlgn val="ctr"/>
        <c:lblOffset val="100"/>
        <c:noMultiLvlLbl val="0"/>
      </c:catAx>
      <c:valAx>
        <c:axId val="1738784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879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676522362416"/>
          <c:y val="0.10100000000000001"/>
          <c:w val="0.39108370489833355"/>
          <c:h val="0.69557030371203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F7-41DB-B2CC-B4E041B77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F7-41DB-B2CC-B4E041B77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DashboardFinanceiroAnualDados!$C$21:$D$21</c:f>
              <c:strCache>
                <c:ptCount val="2"/>
                <c:pt idx="0">
                  <c:v>À vista</c:v>
                </c:pt>
                <c:pt idx="1">
                  <c:v> A prazo</c:v>
                </c:pt>
              </c:strCache>
            </c:strRef>
          </c:cat>
          <c:val>
            <c:numRef>
              <c:f>DashboardFinanceiroAnualDados!$C$22:$D$22</c:f>
              <c:numCache>
                <c:formatCode>"R$"#,##0.00_);[Red]\("R$"#,##0.00\)</c:formatCode>
                <c:ptCount val="2"/>
                <c:pt idx="0">
                  <c:v>2137</c:v>
                </c:pt>
                <c:pt idx="1">
                  <c:v>318437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F7-41DB-B2CC-B4E041B771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768009768009768E-3"/>
          <c:w val="0.99714140101419346"/>
          <c:h val="0.789650187169226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40-4B59-96F7-12843F64344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40-4B59-96F7-12843F64344B}"/>
              </c:ext>
            </c:extLst>
          </c:dPt>
          <c:dLbls>
            <c:dLbl>
              <c:idx val="0"/>
              <c:layout>
                <c:manualLayout>
                  <c:x val="0"/>
                  <c:y val="0.293174131922034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40-4B59-96F7-12843F64344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DashboardFinanceiroAnualDados!$C$31:$D$31</c:f>
              <c:strCache>
                <c:ptCount val="2"/>
                <c:pt idx="0">
                  <c:v>Entradas</c:v>
                </c:pt>
                <c:pt idx="1">
                  <c:v>Saídas </c:v>
                </c:pt>
              </c:strCache>
            </c:strRef>
          </c:cat>
          <c:val>
            <c:numRef>
              <c:f>DashboardFinanceiroAnualDados!$C$32:$D$32</c:f>
              <c:numCache>
                <c:formatCode>"R$"#,##0.00_);[Red]\("R$"#,##0.00\)</c:formatCode>
                <c:ptCount val="2"/>
                <c:pt idx="0">
                  <c:v>308319</c:v>
                </c:pt>
                <c:pt idx="1">
                  <c:v>310108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0-4B59-96F7-12843F643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85984655"/>
        <c:axId val="1086000975"/>
      </c:barChart>
      <c:catAx>
        <c:axId val="10859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000975"/>
        <c:crosses val="autoZero"/>
        <c:auto val="1"/>
        <c:lblAlgn val="ctr"/>
        <c:lblOffset val="100"/>
        <c:noMultiLvlLbl val="0"/>
      </c:catAx>
      <c:valAx>
        <c:axId val="1086000975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0859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070175438596492E-2"/>
          <c:y val="2.2598870056497175E-2"/>
          <c:w val="0.96170889165170148"/>
          <c:h val="0.77267494105609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DashboardFinanceiroAnualDados!$H$33:$H$44</c:f>
              <c:numCache>
                <c:formatCode>General</c:formatCode>
                <c:ptCount val="12"/>
                <c:pt idx="0">
                  <c:v>19053</c:v>
                </c:pt>
                <c:pt idx="1">
                  <c:v>7219</c:v>
                </c:pt>
                <c:pt idx="2">
                  <c:v>16103</c:v>
                </c:pt>
                <c:pt idx="3">
                  <c:v>3893</c:v>
                </c:pt>
                <c:pt idx="4">
                  <c:v>9064</c:v>
                </c:pt>
                <c:pt idx="5">
                  <c:v>10641</c:v>
                </c:pt>
                <c:pt idx="6">
                  <c:v>4112</c:v>
                </c:pt>
                <c:pt idx="7">
                  <c:v>11466</c:v>
                </c:pt>
                <c:pt idx="8">
                  <c:v>5134</c:v>
                </c:pt>
                <c:pt idx="9">
                  <c:v>8659</c:v>
                </c:pt>
                <c:pt idx="10">
                  <c:v>14739</c:v>
                </c:pt>
                <c:pt idx="11">
                  <c:v>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1-4610-99AF-E4008C3D22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2040991791"/>
        <c:axId val="1959014959"/>
      </c:barChart>
      <c:catAx>
        <c:axId val="204099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14959"/>
        <c:crosses val="autoZero"/>
        <c:auto val="1"/>
        <c:lblAlgn val="ctr"/>
        <c:lblOffset val="100"/>
        <c:noMultiLvlLbl val="0"/>
      </c:catAx>
      <c:valAx>
        <c:axId val="1959014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099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sEntradas!A1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Menu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Menu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114300</xdr:rowOff>
    </xdr:from>
    <xdr:to>
      <xdr:col>6</xdr:col>
      <xdr:colOff>180974</xdr:colOff>
      <xdr:row>4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4B452E5-1AD6-B2A0-792D-6E3D6F39423A}"/>
            </a:ext>
          </a:extLst>
        </xdr:cNvPr>
        <xdr:cNvSpPr/>
      </xdr:nvSpPr>
      <xdr:spPr>
        <a:xfrm>
          <a:off x="1228725" y="638175"/>
          <a:ext cx="2609849" cy="276225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Cadastros</a:t>
          </a:r>
        </a:p>
      </xdr:txBody>
    </xdr:sp>
    <xdr:clientData/>
  </xdr:twoCellAnchor>
  <xdr:twoCellAnchor>
    <xdr:from>
      <xdr:col>2</xdr:col>
      <xdr:colOff>9525</xdr:colOff>
      <xdr:row>4</xdr:row>
      <xdr:rowOff>161925</xdr:rowOff>
    </xdr:from>
    <xdr:to>
      <xdr:col>6</xdr:col>
      <xdr:colOff>190500</xdr:colOff>
      <xdr:row>6</xdr:row>
      <xdr:rowOff>57150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4A11B-6619-4DF2-A9BA-83A7D5C47A17}"/>
            </a:ext>
          </a:extLst>
        </xdr:cNvPr>
        <xdr:cNvSpPr/>
      </xdr:nvSpPr>
      <xdr:spPr>
        <a:xfrm>
          <a:off x="1228725" y="1066800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Planos de contas de entrada - nível 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6</xdr:col>
      <xdr:colOff>180975</xdr:colOff>
      <xdr:row>8</xdr:row>
      <xdr:rowOff>85725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6AF885-99A6-44AD-9938-3904BE843E04}"/>
            </a:ext>
          </a:extLst>
        </xdr:cNvPr>
        <xdr:cNvSpPr/>
      </xdr:nvSpPr>
      <xdr:spPr>
        <a:xfrm>
          <a:off x="1219200" y="1476375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Planos de contas de entrada - nível 2</a:t>
          </a:r>
        </a:p>
      </xdr:txBody>
    </xdr:sp>
    <xdr:clientData/>
  </xdr:twoCellAnchor>
  <xdr:twoCellAnchor>
    <xdr:from>
      <xdr:col>2</xdr:col>
      <xdr:colOff>0</xdr:colOff>
      <xdr:row>9</xdr:row>
      <xdr:rowOff>9525</xdr:rowOff>
    </xdr:from>
    <xdr:to>
      <xdr:col>6</xdr:col>
      <xdr:colOff>180975</xdr:colOff>
      <xdr:row>10</xdr:row>
      <xdr:rowOff>95250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AFE5A3-62DF-4169-8EF0-90E97357B2FA}"/>
            </a:ext>
          </a:extLst>
        </xdr:cNvPr>
        <xdr:cNvSpPr/>
      </xdr:nvSpPr>
      <xdr:spPr>
        <a:xfrm>
          <a:off x="1219200" y="1866900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Planos de contas de</a:t>
          </a:r>
          <a:r>
            <a:rPr lang="pt-BR" sz="1200" b="0" baseline="0"/>
            <a:t> saída</a:t>
          </a:r>
          <a:r>
            <a:rPr lang="pt-BR" sz="1200" b="0"/>
            <a:t> - nível 1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6</xdr:col>
      <xdr:colOff>180975</xdr:colOff>
      <xdr:row>12</xdr:row>
      <xdr:rowOff>85725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E135DE-C00C-4990-9225-6BE1EA1B22CA}"/>
            </a:ext>
          </a:extLst>
        </xdr:cNvPr>
        <xdr:cNvSpPr/>
      </xdr:nvSpPr>
      <xdr:spPr>
        <a:xfrm>
          <a:off x="1219200" y="2238375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Planos de contas de</a:t>
          </a:r>
          <a:r>
            <a:rPr lang="pt-BR" sz="1200" b="0" baseline="0"/>
            <a:t> saída</a:t>
          </a:r>
          <a:r>
            <a:rPr lang="pt-BR" sz="1200" b="0"/>
            <a:t> - nível 2</a:t>
          </a:r>
        </a:p>
      </xdr:txBody>
    </xdr:sp>
    <xdr:clientData/>
  </xdr:twoCellAnchor>
  <xdr:twoCellAnchor>
    <xdr:from>
      <xdr:col>2</xdr:col>
      <xdr:colOff>9525</xdr:colOff>
      <xdr:row>13</xdr:row>
      <xdr:rowOff>9525</xdr:rowOff>
    </xdr:from>
    <xdr:to>
      <xdr:col>6</xdr:col>
      <xdr:colOff>190500</xdr:colOff>
      <xdr:row>14</xdr:row>
      <xdr:rowOff>95250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42BA93C-6BEC-402D-BD0D-C089E6BE7CCF}"/>
            </a:ext>
          </a:extLst>
        </xdr:cNvPr>
        <xdr:cNvSpPr/>
      </xdr:nvSpPr>
      <xdr:spPr>
        <a:xfrm>
          <a:off x="1228725" y="2628900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Registros das entradas de caixa </a:t>
          </a:r>
        </a:p>
      </xdr:txBody>
    </xdr:sp>
    <xdr:clientData/>
  </xdr:twoCellAnchor>
  <xdr:twoCellAnchor>
    <xdr:from>
      <xdr:col>2</xdr:col>
      <xdr:colOff>9525</xdr:colOff>
      <xdr:row>15</xdr:row>
      <xdr:rowOff>9525</xdr:rowOff>
    </xdr:from>
    <xdr:to>
      <xdr:col>6</xdr:col>
      <xdr:colOff>190500</xdr:colOff>
      <xdr:row>16</xdr:row>
      <xdr:rowOff>95250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46EB56D-97B7-417C-AA5B-D5B793ADBC86}"/>
            </a:ext>
          </a:extLst>
        </xdr:cNvPr>
        <xdr:cNvSpPr/>
      </xdr:nvSpPr>
      <xdr:spPr>
        <a:xfrm>
          <a:off x="1228725" y="3009900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Registros das saídas de caixa </a:t>
          </a:r>
        </a:p>
      </xdr:txBody>
    </xdr:sp>
    <xdr:clientData/>
  </xdr:twoCellAnchor>
  <xdr:twoCellAnchor>
    <xdr:from>
      <xdr:col>6</xdr:col>
      <xdr:colOff>428625</xdr:colOff>
      <xdr:row>2</xdr:row>
      <xdr:rowOff>114300</xdr:rowOff>
    </xdr:from>
    <xdr:to>
      <xdr:col>11</xdr:col>
      <xdr:colOff>0</xdr:colOff>
      <xdr:row>4</xdr:row>
      <xdr:rowOff>9525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D01D5C0-B5DD-460F-951C-89B24F9567FB}"/>
            </a:ext>
          </a:extLst>
        </xdr:cNvPr>
        <xdr:cNvSpPr/>
      </xdr:nvSpPr>
      <xdr:spPr>
        <a:xfrm>
          <a:off x="4086225" y="638175"/>
          <a:ext cx="2619375" cy="276225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Relatórios</a:t>
          </a:r>
        </a:p>
      </xdr:txBody>
    </xdr:sp>
    <xdr:clientData/>
  </xdr:twoCellAnchor>
  <xdr:twoCellAnchor>
    <xdr:from>
      <xdr:col>11</xdr:col>
      <xdr:colOff>200025</xdr:colOff>
      <xdr:row>2</xdr:row>
      <xdr:rowOff>114300</xdr:rowOff>
    </xdr:from>
    <xdr:to>
      <xdr:col>15</xdr:col>
      <xdr:colOff>381000</xdr:colOff>
      <xdr:row>4</xdr:row>
      <xdr:rowOff>9525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EE49C0BF-085C-4D39-AFE3-906DF90BB274}"/>
            </a:ext>
          </a:extLst>
        </xdr:cNvPr>
        <xdr:cNvSpPr/>
      </xdr:nvSpPr>
      <xdr:spPr>
        <a:xfrm>
          <a:off x="6905625" y="638175"/>
          <a:ext cx="2619375" cy="276225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Gráficos</a:t>
          </a:r>
          <a:endParaRPr lang="pt-BR" sz="1400" b="1"/>
        </a:p>
      </xdr:txBody>
    </xdr:sp>
    <xdr:clientData/>
  </xdr:twoCellAnchor>
  <xdr:twoCellAnchor>
    <xdr:from>
      <xdr:col>6</xdr:col>
      <xdr:colOff>428625</xdr:colOff>
      <xdr:row>4</xdr:row>
      <xdr:rowOff>161925</xdr:rowOff>
    </xdr:from>
    <xdr:to>
      <xdr:col>11</xdr:col>
      <xdr:colOff>0</xdr:colOff>
      <xdr:row>6</xdr:row>
      <xdr:rowOff>57150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A5A7AD-4CA8-47ED-B783-F57D7C757203}"/>
            </a:ext>
          </a:extLst>
        </xdr:cNvPr>
        <xdr:cNvSpPr/>
      </xdr:nvSpPr>
      <xdr:spPr>
        <a:xfrm>
          <a:off x="4086225" y="1066800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Fluxo</a:t>
          </a:r>
          <a:r>
            <a:rPr lang="pt-BR" sz="1200" b="0" baseline="0"/>
            <a:t> de caixa e resultado mensal</a:t>
          </a:r>
          <a:endParaRPr lang="pt-BR" sz="1200" b="0"/>
        </a:p>
      </xdr:txBody>
    </xdr:sp>
    <xdr:clientData/>
  </xdr:twoCellAnchor>
  <xdr:twoCellAnchor>
    <xdr:from>
      <xdr:col>6</xdr:col>
      <xdr:colOff>428625</xdr:colOff>
      <xdr:row>6</xdr:row>
      <xdr:rowOff>167640</xdr:rowOff>
    </xdr:from>
    <xdr:to>
      <xdr:col>11</xdr:col>
      <xdr:colOff>0</xdr:colOff>
      <xdr:row>8</xdr:row>
      <xdr:rowOff>62865</xdr:rowOff>
    </xdr:to>
    <xdr:sp macro="" textlink="">
      <xdr:nvSpPr>
        <xdr:cNvPr id="14" name="Retângulo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57C3820-4AA6-4B72-86F1-A3355546372A}"/>
            </a:ext>
          </a:extLst>
        </xdr:cNvPr>
        <xdr:cNvSpPr/>
      </xdr:nvSpPr>
      <xdr:spPr>
        <a:xfrm>
          <a:off x="4086225" y="1453515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Detalhamento da receita </a:t>
          </a:r>
        </a:p>
      </xdr:txBody>
    </xdr:sp>
    <xdr:clientData/>
  </xdr:twoCellAnchor>
  <xdr:twoCellAnchor>
    <xdr:from>
      <xdr:col>6</xdr:col>
      <xdr:colOff>428625</xdr:colOff>
      <xdr:row>8</xdr:row>
      <xdr:rowOff>173355</xdr:rowOff>
    </xdr:from>
    <xdr:to>
      <xdr:col>11</xdr:col>
      <xdr:colOff>0</xdr:colOff>
      <xdr:row>10</xdr:row>
      <xdr:rowOff>68580</xdr:rowOff>
    </xdr:to>
    <xdr:sp macro="" textlink="">
      <xdr:nvSpPr>
        <xdr:cNvPr id="15" name="Retângulo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4FE1297-5696-4A12-81B4-562E7DCBB88F}"/>
            </a:ext>
          </a:extLst>
        </xdr:cNvPr>
        <xdr:cNvSpPr/>
      </xdr:nvSpPr>
      <xdr:spPr>
        <a:xfrm>
          <a:off x="4086225" y="1840230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Detalhamento da despesa</a:t>
          </a:r>
        </a:p>
      </xdr:txBody>
    </xdr:sp>
    <xdr:clientData/>
  </xdr:twoCellAnchor>
  <xdr:twoCellAnchor>
    <xdr:from>
      <xdr:col>6</xdr:col>
      <xdr:colOff>428625</xdr:colOff>
      <xdr:row>10</xdr:row>
      <xdr:rowOff>179070</xdr:rowOff>
    </xdr:from>
    <xdr:to>
      <xdr:col>11</xdr:col>
      <xdr:colOff>0</xdr:colOff>
      <xdr:row>12</xdr:row>
      <xdr:rowOff>74295</xdr:rowOff>
    </xdr:to>
    <xdr:sp macro="" textlink="">
      <xdr:nvSpPr>
        <xdr:cNvPr id="16" name="Retângulo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C29870F-2EB9-4CB7-8AAD-D803A1C36275}"/>
            </a:ext>
          </a:extLst>
        </xdr:cNvPr>
        <xdr:cNvSpPr/>
      </xdr:nvSpPr>
      <xdr:spPr>
        <a:xfrm>
          <a:off x="4086225" y="2226945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Contas</a:t>
          </a:r>
          <a:r>
            <a:rPr lang="pt-BR" sz="1200" b="0" baseline="0"/>
            <a:t> a pagar</a:t>
          </a:r>
          <a:endParaRPr lang="pt-BR" sz="1200" b="0"/>
        </a:p>
      </xdr:txBody>
    </xdr:sp>
    <xdr:clientData/>
  </xdr:twoCellAnchor>
  <xdr:twoCellAnchor>
    <xdr:from>
      <xdr:col>6</xdr:col>
      <xdr:colOff>428625</xdr:colOff>
      <xdr:row>12</xdr:row>
      <xdr:rowOff>184785</xdr:rowOff>
    </xdr:from>
    <xdr:to>
      <xdr:col>11</xdr:col>
      <xdr:colOff>0</xdr:colOff>
      <xdr:row>14</xdr:row>
      <xdr:rowOff>80010</xdr:rowOff>
    </xdr:to>
    <xdr:sp macro="" textlink="">
      <xdr:nvSpPr>
        <xdr:cNvPr id="17" name="Retângulo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46386A6-69A3-46D3-835C-AD3BA0588618}"/>
            </a:ext>
          </a:extLst>
        </xdr:cNvPr>
        <xdr:cNvSpPr/>
      </xdr:nvSpPr>
      <xdr:spPr>
        <a:xfrm>
          <a:off x="4086225" y="2613660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Contas</a:t>
          </a:r>
          <a:r>
            <a:rPr lang="pt-BR" sz="1200" b="0" baseline="0"/>
            <a:t> a receber</a:t>
          </a:r>
          <a:endParaRPr lang="pt-BR" sz="1200" b="0"/>
        </a:p>
      </xdr:txBody>
    </xdr:sp>
    <xdr:clientData/>
  </xdr:twoCellAnchor>
  <xdr:twoCellAnchor>
    <xdr:from>
      <xdr:col>6</xdr:col>
      <xdr:colOff>428625</xdr:colOff>
      <xdr:row>15</xdr:row>
      <xdr:rowOff>0</xdr:rowOff>
    </xdr:from>
    <xdr:to>
      <xdr:col>11</xdr:col>
      <xdr:colOff>0</xdr:colOff>
      <xdr:row>16</xdr:row>
      <xdr:rowOff>85725</xdr:rowOff>
    </xdr:to>
    <xdr:sp macro="" textlink="">
      <xdr:nvSpPr>
        <xdr:cNvPr id="18" name="Retângulo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C1A3CC5-C514-48B3-8E74-0F11C262C3B3}"/>
            </a:ext>
          </a:extLst>
        </xdr:cNvPr>
        <xdr:cNvSpPr/>
      </xdr:nvSpPr>
      <xdr:spPr>
        <a:xfrm>
          <a:off x="4086225" y="3000375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Contas</a:t>
          </a:r>
          <a:r>
            <a:rPr lang="pt-BR" sz="1200" b="0" baseline="0"/>
            <a:t> a receber vencidas</a:t>
          </a:r>
          <a:endParaRPr lang="pt-BR" sz="1200" b="0"/>
        </a:p>
      </xdr:txBody>
    </xdr:sp>
    <xdr:clientData/>
  </xdr:twoCellAnchor>
  <xdr:twoCellAnchor>
    <xdr:from>
      <xdr:col>11</xdr:col>
      <xdr:colOff>200025</xdr:colOff>
      <xdr:row>4</xdr:row>
      <xdr:rowOff>161925</xdr:rowOff>
    </xdr:from>
    <xdr:to>
      <xdr:col>15</xdr:col>
      <xdr:colOff>381000</xdr:colOff>
      <xdr:row>6</xdr:row>
      <xdr:rowOff>57150</xdr:rowOff>
    </xdr:to>
    <xdr:sp macro="" textlink="">
      <xdr:nvSpPr>
        <xdr:cNvPr id="19" name="Retângulo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A8F44C-2DE8-4434-A666-7238BE700C88}"/>
            </a:ext>
          </a:extLst>
        </xdr:cNvPr>
        <xdr:cNvSpPr/>
      </xdr:nvSpPr>
      <xdr:spPr>
        <a:xfrm>
          <a:off x="6905625" y="1066800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Dashboard</a:t>
          </a:r>
          <a:r>
            <a:rPr lang="pt-BR" sz="1200" b="0" baseline="0"/>
            <a:t> financeiro - posição atual</a:t>
          </a:r>
          <a:endParaRPr lang="pt-BR" sz="1200" b="0"/>
        </a:p>
      </xdr:txBody>
    </xdr:sp>
    <xdr:clientData/>
  </xdr:twoCellAnchor>
  <xdr:twoCellAnchor>
    <xdr:from>
      <xdr:col>11</xdr:col>
      <xdr:colOff>200025</xdr:colOff>
      <xdr:row>6</xdr:row>
      <xdr:rowOff>167640</xdr:rowOff>
    </xdr:from>
    <xdr:to>
      <xdr:col>15</xdr:col>
      <xdr:colOff>381000</xdr:colOff>
      <xdr:row>8</xdr:row>
      <xdr:rowOff>62865</xdr:rowOff>
    </xdr:to>
    <xdr:sp macro="" textlink="">
      <xdr:nvSpPr>
        <xdr:cNvPr id="20" name="Retângulo 1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978DBFB-660A-4D0F-9839-07FA8F7AC54D}"/>
            </a:ext>
          </a:extLst>
        </xdr:cNvPr>
        <xdr:cNvSpPr/>
      </xdr:nvSpPr>
      <xdr:spPr>
        <a:xfrm>
          <a:off x="6905625" y="1453515"/>
          <a:ext cx="2619375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0"/>
            <a:t>Dashboard</a:t>
          </a:r>
          <a:r>
            <a:rPr lang="pt-BR" sz="1200" b="0" baseline="0"/>
            <a:t> financeiro - posição anual</a:t>
          </a:r>
        </a:p>
        <a:p>
          <a:pPr algn="ctr"/>
          <a:endParaRPr lang="pt-BR" sz="12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50B46B-0C2D-4365-9884-AA154F2D6A27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13</xdr:col>
      <xdr:colOff>323850</xdr:colOff>
      <xdr:row>0</xdr:row>
      <xdr:rowOff>9574</xdr:rowOff>
    </xdr:from>
    <xdr:ext cx="1481368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DBDF427-DCF0-42B2-BE37-D67DEBF90E33}"/>
            </a:ext>
          </a:extLst>
        </xdr:cNvPr>
        <xdr:cNvSpPr txBox="1"/>
      </xdr:nvSpPr>
      <xdr:spPr>
        <a:xfrm>
          <a:off x="8248650" y="9574"/>
          <a:ext cx="1481368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Contas</a:t>
          </a:r>
          <a:r>
            <a:rPr lang="pt-BR" sz="1600" b="1" baseline="0">
              <a:solidFill>
                <a:srgbClr val="FF0000"/>
              </a:solidFill>
            </a:rPr>
            <a:t> a pagar </a:t>
          </a:r>
          <a:endParaRPr lang="pt-BR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5</xdr:col>
      <xdr:colOff>38099</xdr:colOff>
      <xdr:row>0</xdr:row>
      <xdr:rowOff>323850</xdr:rowOff>
    </xdr:from>
    <xdr:to>
      <xdr:col>8</xdr:col>
      <xdr:colOff>428625</xdr:colOff>
      <xdr:row>3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 previsto">
              <a:extLst>
                <a:ext uri="{FF2B5EF4-FFF2-40B4-BE49-F238E27FC236}">
                  <a16:creationId xmlns:a16="http://schemas.microsoft.com/office/drawing/2014/main" id="{01393D7A-89F7-D6F1-7D5E-19F399E35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299" y="323850"/>
              <a:ext cx="2762251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323850</xdr:colOff>
      <xdr:row>0</xdr:row>
      <xdr:rowOff>323850</xdr:rowOff>
    </xdr:from>
    <xdr:to>
      <xdr:col>4</xdr:col>
      <xdr:colOff>704850</xdr:colOff>
      <xdr:row>3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 previsto">
              <a:extLst>
                <a:ext uri="{FF2B5EF4-FFF2-40B4-BE49-F238E27FC236}">
                  <a16:creationId xmlns:a16="http://schemas.microsoft.com/office/drawing/2014/main" id="{219BF6D8-1530-B504-5079-DF1825C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0350" y="32385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29FCA-0420-483F-B917-75E5B6B67265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13</xdr:col>
      <xdr:colOff>49288</xdr:colOff>
      <xdr:row>0</xdr:row>
      <xdr:rowOff>0</xdr:rowOff>
    </xdr:from>
    <xdr:ext cx="1627112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93FDD2E-A262-4D91-8A65-3D8CE709500B}"/>
            </a:ext>
          </a:extLst>
        </xdr:cNvPr>
        <xdr:cNvSpPr txBox="1"/>
      </xdr:nvSpPr>
      <xdr:spPr>
        <a:xfrm>
          <a:off x="11003038" y="0"/>
          <a:ext cx="1627112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Contas</a:t>
          </a:r>
          <a:r>
            <a:rPr lang="pt-BR" sz="1600" b="1" baseline="0">
              <a:solidFill>
                <a:srgbClr val="FF0000"/>
              </a:solidFill>
            </a:rPr>
            <a:t> a receber</a:t>
          </a:r>
          <a:endParaRPr lang="pt-BR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5</xdr:col>
      <xdr:colOff>66674</xdr:colOff>
      <xdr:row>0</xdr:row>
      <xdr:rowOff>323850</xdr:rowOff>
    </xdr:from>
    <xdr:to>
      <xdr:col>9</xdr:col>
      <xdr:colOff>428624</xdr:colOff>
      <xdr:row>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 previsto 1">
              <a:extLst>
                <a:ext uri="{FF2B5EF4-FFF2-40B4-BE49-F238E27FC236}">
                  <a16:creationId xmlns:a16="http://schemas.microsoft.com/office/drawing/2014/main" id="{91F7E9BA-D745-4B94-30EF-B21A7C5764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49" y="323850"/>
              <a:ext cx="3152775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352425</xdr:colOff>
      <xdr:row>0</xdr:row>
      <xdr:rowOff>314326</xdr:rowOff>
    </xdr:from>
    <xdr:to>
      <xdr:col>5</xdr:col>
      <xdr:colOff>9525</xdr:colOff>
      <xdr:row>4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 previsto 1">
              <a:extLst>
                <a:ext uri="{FF2B5EF4-FFF2-40B4-BE49-F238E27FC236}">
                  <a16:creationId xmlns:a16="http://schemas.microsoft.com/office/drawing/2014/main" id="{C377CC79-9E8C-1FEA-9266-348DD03F8D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700" y="314326"/>
              <a:ext cx="18288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B885C-2FBA-495F-940E-97B86CC9B0C2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11</xdr:col>
      <xdr:colOff>70668</xdr:colOff>
      <xdr:row>0</xdr:row>
      <xdr:rowOff>0</xdr:rowOff>
    </xdr:from>
    <xdr:ext cx="2462982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BF4216D-4DCA-4F5D-A5BF-7EC7AAA75727}"/>
            </a:ext>
          </a:extLst>
        </xdr:cNvPr>
        <xdr:cNvSpPr txBox="1"/>
      </xdr:nvSpPr>
      <xdr:spPr>
        <a:xfrm>
          <a:off x="10214793" y="0"/>
          <a:ext cx="2462982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Contas</a:t>
          </a:r>
          <a:r>
            <a:rPr lang="pt-BR" sz="1600" b="1" baseline="0">
              <a:solidFill>
                <a:srgbClr val="FF0000"/>
              </a:solidFill>
            </a:rPr>
            <a:t> a receber vencidas </a:t>
          </a:r>
          <a:endParaRPr lang="pt-BR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2</xdr:col>
      <xdr:colOff>485775</xdr:colOff>
      <xdr:row>1</xdr:row>
      <xdr:rowOff>19050</xdr:rowOff>
    </xdr:from>
    <xdr:to>
      <xdr:col>4</xdr:col>
      <xdr:colOff>733425</xdr:colOff>
      <xdr:row>2</xdr:row>
      <xdr:rowOff>571500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8C9FA5BF-8CD3-5E26-AC6F-38F92942C5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050" y="352425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6FBD67-97D3-403F-88C8-BFFD4F8DB62C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11</xdr:col>
      <xdr:colOff>508907</xdr:colOff>
      <xdr:row>0</xdr:row>
      <xdr:rowOff>9574</xdr:rowOff>
    </xdr:from>
    <xdr:ext cx="2539093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29B316B-C21A-40A0-B4FD-935D93E93C83}"/>
            </a:ext>
          </a:extLst>
        </xdr:cNvPr>
        <xdr:cNvSpPr txBox="1"/>
      </xdr:nvSpPr>
      <xdr:spPr>
        <a:xfrm>
          <a:off x="7214507" y="9574"/>
          <a:ext cx="2539093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DashBoard Financeiro Atual</a:t>
          </a:r>
        </a:p>
      </xdr:txBody>
    </xdr:sp>
    <xdr:clientData/>
  </xdr:oneCellAnchor>
  <xdr:twoCellAnchor>
    <xdr:from>
      <xdr:col>5</xdr:col>
      <xdr:colOff>9525</xdr:colOff>
      <xdr:row>5</xdr:row>
      <xdr:rowOff>0</xdr:rowOff>
    </xdr:from>
    <xdr:to>
      <xdr:col>15</xdr:col>
      <xdr:colOff>0</xdr:colOff>
      <xdr:row>11</xdr:row>
      <xdr:rowOff>257175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AAAF0A-E4C4-4EA6-9D3F-4210D6092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13</xdr:row>
      <xdr:rowOff>180975</xdr:rowOff>
    </xdr:from>
    <xdr:to>
      <xdr:col>3</xdr:col>
      <xdr:colOff>2114550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881B32-40B9-4E87-815F-EE1121BAC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9526</xdr:colOff>
      <xdr:row>14</xdr:row>
      <xdr:rowOff>161925</xdr:rowOff>
    </xdr:from>
    <xdr:to>
      <xdr:col>11</xdr:col>
      <xdr:colOff>600076</xdr:colOff>
      <xdr:row>20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81CA6E-726F-4E44-BC50-47F03F51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9526</xdr:colOff>
      <xdr:row>15</xdr:row>
      <xdr:rowOff>9525</xdr:rowOff>
    </xdr:from>
    <xdr:to>
      <xdr:col>15</xdr:col>
      <xdr:colOff>1438276</xdr:colOff>
      <xdr:row>20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B0899C-26C1-4B61-910D-E8955B6C4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2</xdr:col>
      <xdr:colOff>0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3270D-D739-44E9-B610-2E5CB2347881}"/>
            </a:ext>
          </a:extLst>
        </xdr:cNvPr>
        <xdr:cNvSpPr/>
      </xdr:nvSpPr>
      <xdr:spPr>
        <a:xfrm>
          <a:off x="0" y="361950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5</xdr:col>
      <xdr:colOff>209550</xdr:colOff>
      <xdr:row>0</xdr:row>
      <xdr:rowOff>0</xdr:rowOff>
    </xdr:from>
    <xdr:ext cx="2555443" cy="342851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11707D0-D70E-441A-A03E-C6483DBB2B6A}"/>
            </a:ext>
          </a:extLst>
        </xdr:cNvPr>
        <xdr:cNvSpPr txBox="1"/>
      </xdr:nvSpPr>
      <xdr:spPr>
        <a:xfrm>
          <a:off x="7115175" y="0"/>
          <a:ext cx="2555443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Registro</a:t>
          </a:r>
          <a:r>
            <a:rPr lang="pt-BR" sz="1600" b="1" baseline="0">
              <a:solidFill>
                <a:srgbClr val="FF0000"/>
              </a:solidFill>
            </a:rPr>
            <a:t> das saídas de caixa</a:t>
          </a:r>
          <a:endParaRPr lang="pt-BR" sz="1600" b="1">
            <a:solidFill>
              <a:srgbClr val="FF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7AA40-1A1E-4494-B850-21E60F6476D1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11</xdr:col>
      <xdr:colOff>339053</xdr:colOff>
      <xdr:row>0</xdr:row>
      <xdr:rowOff>0</xdr:rowOff>
    </xdr:from>
    <xdr:ext cx="2708947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3DEF530-B64D-B8DC-B378-9CDA1C102C6E}"/>
            </a:ext>
          </a:extLst>
        </xdr:cNvPr>
        <xdr:cNvSpPr txBox="1"/>
      </xdr:nvSpPr>
      <xdr:spPr>
        <a:xfrm>
          <a:off x="7044653" y="0"/>
          <a:ext cx="2708947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DashBoard Financeiro Mensal</a:t>
          </a:r>
        </a:p>
      </xdr:txBody>
    </xdr:sp>
    <xdr:clientData/>
  </xdr:oneCellAnchor>
  <xdr:twoCellAnchor>
    <xdr:from>
      <xdr:col>5</xdr:col>
      <xdr:colOff>9525</xdr:colOff>
      <xdr:row>4</xdr:row>
      <xdr:rowOff>0</xdr:rowOff>
    </xdr:from>
    <xdr:to>
      <xdr:col>15</xdr:col>
      <xdr:colOff>0</xdr:colOff>
      <xdr:row>10</xdr:row>
      <xdr:rowOff>257175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1436F4-2AF3-4EAD-9097-2C5E55012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12</xdr:row>
      <xdr:rowOff>180975</xdr:rowOff>
    </xdr:from>
    <xdr:to>
      <xdr:col>3</xdr:col>
      <xdr:colOff>2114550</xdr:colOff>
      <xdr:row>19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C7B97E-9958-4FB1-9B20-05FBE86DB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9526</xdr:colOff>
      <xdr:row>13</xdr:row>
      <xdr:rowOff>161925</xdr:rowOff>
    </xdr:from>
    <xdr:to>
      <xdr:col>11</xdr:col>
      <xdr:colOff>600076</xdr:colOff>
      <xdr:row>19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87A116-B4EB-41F6-85B2-C4C2779D6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9526</xdr:colOff>
      <xdr:row>14</xdr:row>
      <xdr:rowOff>9525</xdr:rowOff>
    </xdr:from>
    <xdr:to>
      <xdr:col>15</xdr:col>
      <xdr:colOff>1438276</xdr:colOff>
      <xdr:row>19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5E8959C-A2D9-4E46-AA44-0214D2B3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301681</xdr:colOff>
      <xdr:row>0</xdr:row>
      <xdr:rowOff>0</xdr:rowOff>
    </xdr:from>
    <xdr:ext cx="3355919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3DBB18D-C7D7-48D3-9B94-7694FC1ADA50}"/>
            </a:ext>
          </a:extLst>
        </xdr:cNvPr>
        <xdr:cNvSpPr txBox="1"/>
      </xdr:nvSpPr>
      <xdr:spPr>
        <a:xfrm>
          <a:off x="6397681" y="0"/>
          <a:ext cx="3355919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Planos de contas de entradas - nível 1</a:t>
          </a:r>
        </a:p>
      </xdr:txBody>
    </xdr:sp>
    <xdr:clientData/>
  </xdr:oneCellAnchor>
  <xdr:twoCellAnchor>
    <xdr:from>
      <xdr:col>0</xdr:col>
      <xdr:colOff>285750</xdr:colOff>
      <xdr:row>0</xdr:row>
      <xdr:rowOff>323850</xdr:rowOff>
    </xdr:from>
    <xdr:to>
      <xdr:col>1</xdr:col>
      <xdr:colOff>895350</xdr:colOff>
      <xdr:row>1</xdr:row>
      <xdr:rowOff>295275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1D7E65-28D9-4D3B-9BA2-907FE38605D5}"/>
            </a:ext>
          </a:extLst>
        </xdr:cNvPr>
        <xdr:cNvSpPr/>
      </xdr:nvSpPr>
      <xdr:spPr>
        <a:xfrm>
          <a:off x="285750" y="323850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AE2E59-38CB-45F5-93E2-DD2C6EEA0A09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10</xdr:col>
      <xdr:colOff>301681</xdr:colOff>
      <xdr:row>0</xdr:row>
      <xdr:rowOff>9574</xdr:rowOff>
    </xdr:from>
    <xdr:ext cx="3355919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30988F-6061-424D-8807-F0B57E40D1E5}"/>
            </a:ext>
          </a:extLst>
        </xdr:cNvPr>
        <xdr:cNvSpPr txBox="1"/>
      </xdr:nvSpPr>
      <xdr:spPr>
        <a:xfrm>
          <a:off x="6397681" y="9574"/>
          <a:ext cx="3355919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Planos de contas de entradas - nível 2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F3F1F-D327-46D1-B92B-67D63F3E74DA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10</xdr:col>
      <xdr:colOff>501864</xdr:colOff>
      <xdr:row>0</xdr:row>
      <xdr:rowOff>0</xdr:rowOff>
    </xdr:from>
    <xdr:ext cx="3155736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8302366-E919-48CE-BB51-C46404968A1C}"/>
            </a:ext>
          </a:extLst>
        </xdr:cNvPr>
        <xdr:cNvSpPr txBox="1"/>
      </xdr:nvSpPr>
      <xdr:spPr>
        <a:xfrm>
          <a:off x="6597864" y="0"/>
          <a:ext cx="3155736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Planos de contas de saídas - nível 1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9A665-5328-4C66-9C36-541365EFAADD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10</xdr:col>
      <xdr:colOff>501864</xdr:colOff>
      <xdr:row>0</xdr:row>
      <xdr:rowOff>0</xdr:rowOff>
    </xdr:from>
    <xdr:ext cx="3155736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B6460B2-D3EA-445C-B0A5-4819C07353D5}"/>
            </a:ext>
          </a:extLst>
        </xdr:cNvPr>
        <xdr:cNvSpPr txBox="1"/>
      </xdr:nvSpPr>
      <xdr:spPr>
        <a:xfrm>
          <a:off x="6597864" y="0"/>
          <a:ext cx="3155736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Planos</a:t>
          </a:r>
          <a:r>
            <a:rPr lang="pt-BR" sz="1600" b="1" baseline="0">
              <a:solidFill>
                <a:srgbClr val="FF0000"/>
              </a:solidFill>
            </a:rPr>
            <a:t> de contas de saídas - nível 2</a:t>
          </a:r>
          <a:endParaRPr lang="pt-BR" sz="1600" b="1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5ABF2-65C8-4527-88F1-3652846E42FF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4</xdr:col>
      <xdr:colOff>140967</xdr:colOff>
      <xdr:row>0</xdr:row>
      <xdr:rowOff>0</xdr:rowOff>
    </xdr:from>
    <xdr:ext cx="2554608" cy="31149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A3101A8-DD9E-46ED-AF8C-55711361E6A9}"/>
            </a:ext>
          </a:extLst>
        </xdr:cNvPr>
        <xdr:cNvSpPr txBox="1"/>
      </xdr:nvSpPr>
      <xdr:spPr>
        <a:xfrm>
          <a:off x="4484367" y="0"/>
          <a:ext cx="255460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rgbClr val="FF0000"/>
              </a:solidFill>
            </a:rPr>
            <a:t>Registros das entradas de caixa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D6786-ACFA-417B-998B-B7A65E28D6F6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9</xdr:col>
      <xdr:colOff>287656</xdr:colOff>
      <xdr:row>0</xdr:row>
      <xdr:rowOff>0</xdr:rowOff>
    </xdr:from>
    <xdr:ext cx="3131819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A0C2CB2-1AB2-4D25-9AB5-C6C719CF97EC}"/>
            </a:ext>
          </a:extLst>
        </xdr:cNvPr>
        <xdr:cNvSpPr txBox="1"/>
      </xdr:nvSpPr>
      <xdr:spPr>
        <a:xfrm>
          <a:off x="9507856" y="0"/>
          <a:ext cx="3131819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Fluxo de caixa e resultados mensal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F0B00A-E311-417C-9E7C-194C7DD1631A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11</xdr:col>
      <xdr:colOff>154570</xdr:colOff>
      <xdr:row>0</xdr:row>
      <xdr:rowOff>0</xdr:rowOff>
    </xdr:from>
    <xdr:ext cx="2283830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166398E-6DB3-427A-9936-76767C558A90}"/>
            </a:ext>
          </a:extLst>
        </xdr:cNvPr>
        <xdr:cNvSpPr txBox="1"/>
      </xdr:nvSpPr>
      <xdr:spPr>
        <a:xfrm>
          <a:off x="10232020" y="0"/>
          <a:ext cx="2283830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Detalhamento</a:t>
          </a:r>
          <a:r>
            <a:rPr lang="pt-BR" sz="1600" b="1" baseline="0">
              <a:solidFill>
                <a:srgbClr val="FF0000"/>
              </a:solidFill>
            </a:rPr>
            <a:t> da receita</a:t>
          </a:r>
          <a:endParaRPr lang="pt-BR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6</xdr:col>
      <xdr:colOff>533400</xdr:colOff>
      <xdr:row>1</xdr:row>
      <xdr:rowOff>0</xdr:rowOff>
    </xdr:from>
    <xdr:to>
      <xdr:col>10</xdr:col>
      <xdr:colOff>762000</xdr:colOff>
      <xdr:row>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competência">
              <a:extLst>
                <a:ext uri="{FF2B5EF4-FFF2-40B4-BE49-F238E27FC236}">
                  <a16:creationId xmlns:a16="http://schemas.microsoft.com/office/drawing/2014/main" id="{B00641D5-4D4C-E8B5-F92F-C1BB2AF2CA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333375"/>
              <a:ext cx="33909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1</xdr:row>
      <xdr:rowOff>0</xdr:rowOff>
    </xdr:from>
    <xdr:to>
      <xdr:col>6</xdr:col>
      <xdr:colOff>152400</xdr:colOff>
      <xdr:row>3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no competência">
              <a:extLst>
                <a:ext uri="{FF2B5EF4-FFF2-40B4-BE49-F238E27FC236}">
                  <a16:creationId xmlns:a16="http://schemas.microsoft.com/office/drawing/2014/main" id="{AB681ABB-1983-4853-99B7-5676F4ADA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333375"/>
              <a:ext cx="2524125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0</xdr:rowOff>
    </xdr:from>
    <xdr:to>
      <xdr:col>2</xdr:col>
      <xdr:colOff>257174</xdr:colOff>
      <xdr:row>1</xdr:row>
      <xdr:rowOff>304800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8C2DFC-85E7-4DF9-94B0-24557807011D}"/>
            </a:ext>
          </a:extLst>
        </xdr:cNvPr>
        <xdr:cNvSpPr/>
      </xdr:nvSpPr>
      <xdr:spPr>
        <a:xfrm>
          <a:off x="257174" y="333375"/>
          <a:ext cx="1219200" cy="3048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Menu</a:t>
          </a:r>
        </a:p>
      </xdr:txBody>
    </xdr:sp>
    <xdr:clientData/>
  </xdr:twoCellAnchor>
  <xdr:oneCellAnchor>
    <xdr:from>
      <xdr:col>10</xdr:col>
      <xdr:colOff>636678</xdr:colOff>
      <xdr:row>0</xdr:row>
      <xdr:rowOff>0</xdr:rowOff>
    </xdr:from>
    <xdr:ext cx="2735172" cy="3428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92933D4-FED2-4F98-B984-A7FF8D331CB2}"/>
            </a:ext>
          </a:extLst>
        </xdr:cNvPr>
        <xdr:cNvSpPr txBox="1"/>
      </xdr:nvSpPr>
      <xdr:spPr>
        <a:xfrm>
          <a:off x="9952128" y="0"/>
          <a:ext cx="2735172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rgbClr val="FF0000"/>
              </a:solidFill>
            </a:rPr>
            <a:t>Detalhamento das despensas</a:t>
          </a:r>
        </a:p>
      </xdr:txBody>
    </xdr:sp>
    <xdr:clientData/>
  </xdr:oneCellAnchor>
  <xdr:twoCellAnchor editAs="oneCell">
    <xdr:from>
      <xdr:col>5</xdr:col>
      <xdr:colOff>390525</xdr:colOff>
      <xdr:row>0</xdr:row>
      <xdr:rowOff>323851</xdr:rowOff>
    </xdr:from>
    <xdr:to>
      <xdr:col>9</xdr:col>
      <xdr:colOff>409575</xdr:colOff>
      <xdr:row>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competência 1">
              <a:extLst>
                <a:ext uri="{FF2B5EF4-FFF2-40B4-BE49-F238E27FC236}">
                  <a16:creationId xmlns:a16="http://schemas.microsoft.com/office/drawing/2014/main" id="{223F1A98-1B43-02ED-2CB4-FF8FD21C6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323851"/>
              <a:ext cx="3181350" cy="962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323850</xdr:colOff>
      <xdr:row>0</xdr:row>
      <xdr:rowOff>323851</xdr:rowOff>
    </xdr:from>
    <xdr:to>
      <xdr:col>5</xdr:col>
      <xdr:colOff>295275</xdr:colOff>
      <xdr:row>3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competência 1">
              <a:extLst>
                <a:ext uri="{FF2B5EF4-FFF2-40B4-BE49-F238E27FC236}">
                  <a16:creationId xmlns:a16="http://schemas.microsoft.com/office/drawing/2014/main" id="{F46BE488-BBFA-7D4A-5123-4F33D65A0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700" y="323851"/>
              <a:ext cx="234315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AN COUTO" id="{35977303-EFDD-43A2-9E50-62C912836B9B}" userId="S::alan.couto@edu.pucrs.br::027e1f24-6db5-4d69-9214-4e1b0c699ea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Couto" refreshedDate="45399.810854398151" createdVersion="8" refreshedVersion="8" minRefreshableVersion="3" recordCount="229" xr:uid="{95BBD715-A5B2-4598-941F-600D21DE844B}">
  <cacheSource type="worksheet">
    <worksheetSource name="TBRegistrosSaídas"/>
  </cacheSource>
  <cacheFields count="14">
    <cacheField name="Data do caixa realizado" numFmtId="14">
      <sharedItems containsNonDate="0" containsDate="1" containsString="0" containsBlank="1" minDate="2017-09-02T00:00:00" maxDate="2019-10-04T00:00:00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0:00:00" maxDate="2019-08-21T00:00:00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orico " numFmtId="0">
      <sharedItems/>
    </cacheField>
    <cacheField name="Valor" numFmtId="8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0">
      <sharedItems containsSemiMixedTypes="0" containsString="0" containsNumber="1" containsInteger="1" minValue="0" maxValue="90"/>
    </cacheField>
  </cacheFields>
  <extLst>
    <ext xmlns:x14="http://schemas.microsoft.com/office/spreadsheetml/2009/9/main" uri="{725AE2AE-9491-48be-B2B4-4EB974FC3084}">
      <x14:pivotCacheDefinition pivotCacheId="34594332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Couto" refreshedDate="45399.813342245368" createdVersion="8" refreshedVersion="8" minRefreshableVersion="3" recordCount="231" xr:uid="{D702D43A-E982-4B14-A7B2-9C38C196F295}">
  <cacheSource type="worksheet">
    <worksheetSource name="TBRegistrosEntradas"/>
  </cacheSource>
  <cacheFields count="16">
    <cacheField name="Data do caixa realizado" numFmtId="14">
      <sharedItems containsNonDate="0" containsDate="1" containsString="0" containsBlank="1" minDate="2017-09-07T00:00:00" maxDate="2019-10-04T00:00:00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00:00:00" maxDate="2019-08-11T00:00:00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orico " numFmtId="0">
      <sharedItems/>
    </cacheField>
    <cacheField name="Valor" numFmtId="0">
      <sharedItems containsSemiMixedTypes="0" containsString="0" containsNumber="1" containsInteger="1" minValue="164" maxValue="4993"/>
    </cacheField>
    <cacheField name="Mês caixa 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  <cacheField name="Venda à vista" numFmtId="0">
      <sharedItems/>
    </cacheField>
    <cacheField name="Dias de atraso" numFmtId="0">
      <sharedItems containsSemiMixedTypes="0" containsString="0" containsNumber="1" containsInteger="1" minValue="0" maxValue="2386"/>
    </cacheField>
  </cacheFields>
  <extLst>
    <ext xmlns:x14="http://schemas.microsoft.com/office/spreadsheetml/2009/9/main" uri="{725AE2AE-9491-48be-B2B4-4EB974FC3084}">
      <x14:pivotCacheDefinition pivotCacheId="1451233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00:00:00"/>
    <d v="2017-08-10T00:00:00"/>
    <d v="2017-10-07T00:00:00"/>
    <x v="0"/>
    <x v="0"/>
    <s v="NF4400"/>
    <n v="4021"/>
    <x v="0"/>
    <n v="2017"/>
    <x v="0"/>
    <x v="0"/>
    <x v="0"/>
    <x v="0"/>
    <n v="0"/>
  </r>
  <r>
    <d v="2017-09-17T00:00:00"/>
    <d v="2017-08-13T00:00:00"/>
    <d v="2017-09-17T00:00:00"/>
    <x v="0"/>
    <x v="1"/>
    <s v="NF5356"/>
    <n v="651"/>
    <x v="1"/>
    <n v="2017"/>
    <x v="0"/>
    <x v="0"/>
    <x v="1"/>
    <x v="0"/>
    <n v="0"/>
  </r>
  <r>
    <d v="2017-09-05T00:00:00"/>
    <d v="2017-08-18T00:00:00"/>
    <d v="2017-09-05T00:00:00"/>
    <x v="0"/>
    <x v="0"/>
    <s v="NF1847"/>
    <n v="131"/>
    <x v="1"/>
    <n v="2017"/>
    <x v="0"/>
    <x v="0"/>
    <x v="1"/>
    <x v="0"/>
    <n v="0"/>
  </r>
  <r>
    <d v="2017-09-26T00:00:00"/>
    <d v="2017-08-23T00:00:00"/>
    <d v="2017-09-26T00:00:00"/>
    <x v="0"/>
    <x v="0"/>
    <s v="NF7011"/>
    <n v="803"/>
    <x v="1"/>
    <n v="2017"/>
    <x v="0"/>
    <x v="0"/>
    <x v="1"/>
    <x v="0"/>
    <n v="0"/>
  </r>
  <r>
    <d v="2017-09-24T00:00:00"/>
    <d v="2017-08-24T00:00:00"/>
    <d v="2017-09-24T00:00:00"/>
    <x v="0"/>
    <x v="1"/>
    <s v="NF7746"/>
    <n v="4460"/>
    <x v="1"/>
    <n v="2017"/>
    <x v="0"/>
    <x v="0"/>
    <x v="1"/>
    <x v="0"/>
    <n v="0"/>
  </r>
  <r>
    <d v="2017-09-02T00:00:00"/>
    <d v="2017-08-25T00:00:00"/>
    <d v="2017-09-02T00:00:00"/>
    <x v="0"/>
    <x v="2"/>
    <s v="NF1507"/>
    <n v="299"/>
    <x v="1"/>
    <n v="2017"/>
    <x v="0"/>
    <x v="0"/>
    <x v="1"/>
    <x v="0"/>
    <n v="0"/>
  </r>
  <r>
    <d v="2017-10-06T00:00:00"/>
    <d v="2017-08-29T00:00:00"/>
    <d v="2017-10-06T00:00:00"/>
    <x v="0"/>
    <x v="1"/>
    <s v="NF5445"/>
    <n v="618"/>
    <x v="0"/>
    <n v="2017"/>
    <x v="0"/>
    <x v="0"/>
    <x v="0"/>
    <x v="0"/>
    <n v="0"/>
  </r>
  <r>
    <d v="2017-09-12T00:00:00"/>
    <d v="2017-09-01T00:00:00"/>
    <d v="2017-09-02T00:00:00"/>
    <x v="0"/>
    <x v="1"/>
    <s v="NF7526"/>
    <n v="2505"/>
    <x v="1"/>
    <n v="2017"/>
    <x v="1"/>
    <x v="0"/>
    <x v="1"/>
    <x v="0"/>
    <n v="10"/>
  </r>
  <r>
    <d v="2017-09-09T00:00:00"/>
    <d v="2017-09-04T00:00:00"/>
    <d v="2017-09-09T00:00:00"/>
    <x v="0"/>
    <x v="0"/>
    <s v="NF7559"/>
    <n v="817"/>
    <x v="1"/>
    <n v="2017"/>
    <x v="1"/>
    <x v="0"/>
    <x v="1"/>
    <x v="0"/>
    <n v="0"/>
  </r>
  <r>
    <m/>
    <d v="2017-09-06T00:00:00"/>
    <d v="2017-09-06T00:00:00"/>
    <x v="0"/>
    <x v="2"/>
    <s v="NF9357"/>
    <n v="1565"/>
    <x v="2"/>
    <n v="0"/>
    <x v="1"/>
    <x v="0"/>
    <x v="1"/>
    <x v="0"/>
    <n v="0"/>
  </r>
  <r>
    <m/>
    <d v="2017-09-12T00:00:00"/>
    <d v="2017-10-12T00:00:00"/>
    <x v="0"/>
    <x v="3"/>
    <s v="NF3898"/>
    <n v="1357"/>
    <x v="2"/>
    <n v="0"/>
    <x v="1"/>
    <x v="0"/>
    <x v="0"/>
    <x v="0"/>
    <n v="0"/>
  </r>
  <r>
    <d v="2017-10-17T00:00:00"/>
    <d v="2017-09-13T00:00:00"/>
    <d v="2017-10-17T00:00:00"/>
    <x v="0"/>
    <x v="3"/>
    <s v="NF7275"/>
    <n v="4739"/>
    <x v="0"/>
    <n v="2017"/>
    <x v="1"/>
    <x v="0"/>
    <x v="0"/>
    <x v="0"/>
    <n v="0"/>
  </r>
  <r>
    <d v="2017-09-30T00:00:00"/>
    <d v="2017-09-14T00:00:00"/>
    <d v="2017-09-30T00:00:00"/>
    <x v="0"/>
    <x v="0"/>
    <s v="NF9591"/>
    <n v="4675"/>
    <x v="1"/>
    <n v="2017"/>
    <x v="1"/>
    <x v="0"/>
    <x v="1"/>
    <x v="0"/>
    <n v="0"/>
  </r>
  <r>
    <d v="2017-09-26T00:00:00"/>
    <d v="2017-09-19T00:00:00"/>
    <d v="2017-09-26T00:00:00"/>
    <x v="0"/>
    <x v="1"/>
    <s v="NF3104"/>
    <n v="1797"/>
    <x v="1"/>
    <n v="2017"/>
    <x v="1"/>
    <x v="0"/>
    <x v="1"/>
    <x v="0"/>
    <n v="0"/>
  </r>
  <r>
    <d v="2017-11-04T00:00:00"/>
    <d v="2017-09-24T00:00:00"/>
    <d v="2017-11-04T00:00:00"/>
    <x v="0"/>
    <x v="3"/>
    <s v="NF3440"/>
    <n v="888"/>
    <x v="3"/>
    <n v="2017"/>
    <x v="1"/>
    <x v="0"/>
    <x v="2"/>
    <x v="0"/>
    <n v="0"/>
  </r>
  <r>
    <d v="2017-10-07T00:00:00"/>
    <d v="2017-09-25T00:00:00"/>
    <d v="2017-10-07T00:00:00"/>
    <x v="0"/>
    <x v="1"/>
    <s v="NF9195"/>
    <n v="2784"/>
    <x v="0"/>
    <n v="2017"/>
    <x v="1"/>
    <x v="0"/>
    <x v="0"/>
    <x v="0"/>
    <n v="0"/>
  </r>
  <r>
    <d v="2017-10-02T00:00:00"/>
    <d v="2017-09-25T00:00:00"/>
    <d v="2017-10-02T00:00:00"/>
    <x v="0"/>
    <x v="2"/>
    <s v="NF1821"/>
    <n v="707"/>
    <x v="0"/>
    <n v="2017"/>
    <x v="1"/>
    <x v="0"/>
    <x v="0"/>
    <x v="0"/>
    <n v="0"/>
  </r>
  <r>
    <d v="2018-01-18T00:00:00"/>
    <d v="2017-09-28T00:00:00"/>
    <d v="2017-11-03T00:00:00"/>
    <x v="0"/>
    <x v="2"/>
    <s v="NF5625"/>
    <n v="229"/>
    <x v="4"/>
    <n v="2018"/>
    <x v="1"/>
    <x v="0"/>
    <x v="2"/>
    <x v="0"/>
    <n v="76"/>
  </r>
  <r>
    <d v="2017-11-20T00:00:00"/>
    <d v="2017-10-01T00:00:00"/>
    <d v="2017-11-20T00:00:00"/>
    <x v="0"/>
    <x v="1"/>
    <s v="NF7471"/>
    <n v="2894"/>
    <x v="3"/>
    <n v="2017"/>
    <x v="2"/>
    <x v="0"/>
    <x v="2"/>
    <x v="0"/>
    <n v="0"/>
  </r>
  <r>
    <m/>
    <d v="2017-10-04T00:00:00"/>
    <d v="2017-10-22T00:00:00"/>
    <x v="0"/>
    <x v="3"/>
    <s v="NF9225"/>
    <n v="4516"/>
    <x v="2"/>
    <n v="0"/>
    <x v="2"/>
    <x v="0"/>
    <x v="0"/>
    <x v="0"/>
    <n v="0"/>
  </r>
  <r>
    <d v="2017-10-23T00:00:00"/>
    <d v="2017-10-06T00:00:00"/>
    <d v="2017-10-23T00:00:00"/>
    <x v="0"/>
    <x v="3"/>
    <s v="NF3883"/>
    <n v="885"/>
    <x v="0"/>
    <n v="2017"/>
    <x v="2"/>
    <x v="0"/>
    <x v="0"/>
    <x v="0"/>
    <n v="0"/>
  </r>
  <r>
    <d v="2017-11-12T00:00:00"/>
    <d v="2017-10-09T00:00:00"/>
    <d v="2017-11-07T00:00:00"/>
    <x v="0"/>
    <x v="4"/>
    <s v="NF9408"/>
    <n v="1509"/>
    <x v="3"/>
    <n v="2017"/>
    <x v="2"/>
    <x v="0"/>
    <x v="2"/>
    <x v="0"/>
    <n v="5"/>
  </r>
  <r>
    <d v="2018-02-03T00:00:00"/>
    <d v="2017-10-14T00:00:00"/>
    <d v="2017-11-06T00:00:00"/>
    <x v="0"/>
    <x v="1"/>
    <s v="NF1517"/>
    <n v="145"/>
    <x v="5"/>
    <n v="2018"/>
    <x v="2"/>
    <x v="0"/>
    <x v="2"/>
    <x v="0"/>
    <n v="89"/>
  </r>
  <r>
    <d v="2017-11-12T00:00:00"/>
    <d v="2017-10-16T00:00:00"/>
    <d v="2017-10-23T00:00:00"/>
    <x v="0"/>
    <x v="1"/>
    <s v="NF8626"/>
    <n v="1311"/>
    <x v="3"/>
    <n v="2017"/>
    <x v="2"/>
    <x v="0"/>
    <x v="0"/>
    <x v="0"/>
    <n v="20"/>
  </r>
  <r>
    <d v="2017-11-20T00:00:00"/>
    <d v="2017-10-18T00:00:00"/>
    <d v="2017-11-20T00:00:00"/>
    <x v="0"/>
    <x v="1"/>
    <s v="NF4936"/>
    <n v="4182"/>
    <x v="3"/>
    <n v="2017"/>
    <x v="2"/>
    <x v="0"/>
    <x v="2"/>
    <x v="0"/>
    <n v="0"/>
  </r>
  <r>
    <d v="2017-10-29T00:00:00"/>
    <d v="2017-10-24T00:00:00"/>
    <d v="2017-10-29T00:00:00"/>
    <x v="0"/>
    <x v="2"/>
    <s v="NF7062"/>
    <n v="339"/>
    <x v="0"/>
    <n v="2017"/>
    <x v="2"/>
    <x v="0"/>
    <x v="0"/>
    <x v="0"/>
    <n v="0"/>
  </r>
  <r>
    <d v="2018-01-30T00:00:00"/>
    <d v="2017-10-29T00:00:00"/>
    <d v="2017-11-29T00:00:00"/>
    <x v="0"/>
    <x v="4"/>
    <s v="NF3172"/>
    <n v="1788"/>
    <x v="4"/>
    <n v="2018"/>
    <x v="2"/>
    <x v="0"/>
    <x v="2"/>
    <x v="0"/>
    <n v="62"/>
  </r>
  <r>
    <d v="2017-12-20T00:00:00"/>
    <d v="2017-11-03T00:00:00"/>
    <d v="2017-12-20T00:00:00"/>
    <x v="0"/>
    <x v="3"/>
    <s v="NF5821"/>
    <n v="1171"/>
    <x v="6"/>
    <n v="2017"/>
    <x v="3"/>
    <x v="0"/>
    <x v="3"/>
    <x v="0"/>
    <n v="0"/>
  </r>
  <r>
    <d v="2017-11-14T00:00:00"/>
    <d v="2017-11-05T00:00:00"/>
    <d v="2017-11-14T00:00:00"/>
    <x v="0"/>
    <x v="1"/>
    <s v="NF8137"/>
    <n v="4059"/>
    <x v="3"/>
    <n v="2017"/>
    <x v="3"/>
    <x v="0"/>
    <x v="2"/>
    <x v="0"/>
    <n v="0"/>
  </r>
  <r>
    <d v="2017-12-11T00:00:00"/>
    <d v="2017-11-08T00:00:00"/>
    <d v="2017-12-11T00:00:00"/>
    <x v="0"/>
    <x v="0"/>
    <s v="NF8083"/>
    <n v="4919"/>
    <x v="6"/>
    <n v="2017"/>
    <x v="3"/>
    <x v="0"/>
    <x v="3"/>
    <x v="0"/>
    <n v="0"/>
  </r>
  <r>
    <d v="2017-12-28T00:00:00"/>
    <d v="2017-11-12T00:00:00"/>
    <d v="2017-12-18T00:00:00"/>
    <x v="0"/>
    <x v="1"/>
    <s v="NF9597"/>
    <n v="3224"/>
    <x v="6"/>
    <n v="2017"/>
    <x v="3"/>
    <x v="0"/>
    <x v="3"/>
    <x v="0"/>
    <n v="10"/>
  </r>
  <r>
    <d v="2017-12-26T00:00:00"/>
    <d v="2017-11-15T00:00:00"/>
    <d v="2017-12-26T00:00:00"/>
    <x v="0"/>
    <x v="3"/>
    <s v="NF2065"/>
    <n v="3725"/>
    <x v="6"/>
    <n v="2017"/>
    <x v="3"/>
    <x v="0"/>
    <x v="3"/>
    <x v="0"/>
    <n v="0"/>
  </r>
  <r>
    <d v="2017-12-16T00:00:00"/>
    <d v="2017-11-17T00:00:00"/>
    <d v="2017-12-16T00:00:00"/>
    <x v="0"/>
    <x v="3"/>
    <s v="NF3192"/>
    <n v="312"/>
    <x v="6"/>
    <n v="2017"/>
    <x v="3"/>
    <x v="0"/>
    <x v="3"/>
    <x v="0"/>
    <n v="0"/>
  </r>
  <r>
    <d v="2018-01-12T00:00:00"/>
    <d v="2017-11-18T00:00:00"/>
    <d v="2018-01-12T00:00:00"/>
    <x v="0"/>
    <x v="1"/>
    <s v="NF1977"/>
    <n v="4773"/>
    <x v="4"/>
    <n v="2018"/>
    <x v="3"/>
    <x v="0"/>
    <x v="4"/>
    <x v="1"/>
    <n v="0"/>
  </r>
  <r>
    <d v="2017-12-07T00:00:00"/>
    <d v="2017-11-19T00:00:00"/>
    <d v="2017-12-07T00:00:00"/>
    <x v="0"/>
    <x v="0"/>
    <s v="NF3208"/>
    <n v="228"/>
    <x v="6"/>
    <n v="2017"/>
    <x v="3"/>
    <x v="0"/>
    <x v="3"/>
    <x v="0"/>
    <n v="0"/>
  </r>
  <r>
    <d v="2017-12-28T00:00:00"/>
    <d v="2017-11-22T00:00:00"/>
    <d v="2017-12-28T00:00:00"/>
    <x v="0"/>
    <x v="1"/>
    <s v="NF9545"/>
    <n v="450"/>
    <x v="6"/>
    <n v="2017"/>
    <x v="3"/>
    <x v="0"/>
    <x v="3"/>
    <x v="0"/>
    <n v="0"/>
  </r>
  <r>
    <m/>
    <d v="2017-11-23T00:00:00"/>
    <d v="2018-01-03T00:00:00"/>
    <x v="0"/>
    <x v="1"/>
    <s v="NF3100"/>
    <n v="1155"/>
    <x v="2"/>
    <n v="0"/>
    <x v="3"/>
    <x v="0"/>
    <x v="4"/>
    <x v="1"/>
    <n v="0"/>
  </r>
  <r>
    <m/>
    <d v="2017-11-30T00:00:00"/>
    <d v="2017-12-01T00:00:00"/>
    <x v="0"/>
    <x v="1"/>
    <s v="NF7746"/>
    <n v="1967"/>
    <x v="2"/>
    <n v="0"/>
    <x v="3"/>
    <x v="0"/>
    <x v="3"/>
    <x v="0"/>
    <n v="0"/>
  </r>
  <r>
    <d v="2018-02-28T00:00:00"/>
    <d v="2017-12-01T00:00:00"/>
    <d v="2017-12-27T00:00:00"/>
    <x v="0"/>
    <x v="4"/>
    <s v="NF1179"/>
    <n v="2741"/>
    <x v="5"/>
    <n v="2018"/>
    <x v="4"/>
    <x v="0"/>
    <x v="3"/>
    <x v="0"/>
    <n v="63"/>
  </r>
  <r>
    <d v="2018-01-25T00:00:00"/>
    <d v="2017-12-02T00:00:00"/>
    <d v="2018-01-25T00:00:00"/>
    <x v="0"/>
    <x v="2"/>
    <s v="NF3829"/>
    <n v="1130"/>
    <x v="4"/>
    <n v="2018"/>
    <x v="4"/>
    <x v="0"/>
    <x v="4"/>
    <x v="1"/>
    <n v="0"/>
  </r>
  <r>
    <d v="2018-01-18T00:00:00"/>
    <d v="2017-12-06T00:00:00"/>
    <d v="2018-01-18T00:00:00"/>
    <x v="0"/>
    <x v="3"/>
    <s v="NF6865"/>
    <n v="4835"/>
    <x v="4"/>
    <n v="2018"/>
    <x v="4"/>
    <x v="0"/>
    <x v="4"/>
    <x v="1"/>
    <n v="0"/>
  </r>
  <r>
    <d v="2018-01-29T00:00:00"/>
    <d v="2017-12-08T00:00:00"/>
    <d v="2018-01-29T00:00:00"/>
    <x v="0"/>
    <x v="4"/>
    <s v="NF4400"/>
    <n v="1411"/>
    <x v="4"/>
    <n v="2018"/>
    <x v="4"/>
    <x v="0"/>
    <x v="4"/>
    <x v="1"/>
    <n v="0"/>
  </r>
  <r>
    <d v="2017-12-30T00:00:00"/>
    <d v="2017-12-10T00:00:00"/>
    <d v="2017-12-30T00:00:00"/>
    <x v="0"/>
    <x v="1"/>
    <s v="NF9617"/>
    <n v="457"/>
    <x v="6"/>
    <n v="2017"/>
    <x v="4"/>
    <x v="0"/>
    <x v="3"/>
    <x v="0"/>
    <n v="0"/>
  </r>
  <r>
    <d v="2018-02-11T00:00:00"/>
    <d v="2017-12-15T00:00:00"/>
    <d v="2018-02-11T00:00:00"/>
    <x v="0"/>
    <x v="2"/>
    <s v="NF5659"/>
    <n v="2623"/>
    <x v="5"/>
    <n v="2018"/>
    <x v="4"/>
    <x v="0"/>
    <x v="5"/>
    <x v="1"/>
    <n v="0"/>
  </r>
  <r>
    <d v="2017-12-29T00:00:00"/>
    <d v="2017-12-17T00:00:00"/>
    <d v="2017-12-29T00:00:00"/>
    <x v="0"/>
    <x v="4"/>
    <s v="NF6102"/>
    <n v="3440"/>
    <x v="6"/>
    <n v="2017"/>
    <x v="4"/>
    <x v="0"/>
    <x v="3"/>
    <x v="0"/>
    <n v="0"/>
  </r>
  <r>
    <d v="2018-01-11T00:00:00"/>
    <d v="2017-12-20T00:00:00"/>
    <d v="2018-01-11T00:00:00"/>
    <x v="0"/>
    <x v="1"/>
    <s v="NF8162"/>
    <n v="3993"/>
    <x v="4"/>
    <n v="2018"/>
    <x v="4"/>
    <x v="0"/>
    <x v="4"/>
    <x v="1"/>
    <n v="0"/>
  </r>
  <r>
    <d v="2018-02-17T00:00:00"/>
    <d v="2017-12-21T00:00:00"/>
    <d v="2018-02-17T00:00:00"/>
    <x v="0"/>
    <x v="1"/>
    <s v="NF4573"/>
    <n v="3273"/>
    <x v="5"/>
    <n v="2018"/>
    <x v="4"/>
    <x v="0"/>
    <x v="5"/>
    <x v="1"/>
    <n v="0"/>
  </r>
  <r>
    <d v="2018-02-04T00:00:00"/>
    <d v="2017-12-25T00:00:00"/>
    <d v="2018-02-04T00:00:00"/>
    <x v="0"/>
    <x v="4"/>
    <s v="NF8503"/>
    <n v="4494"/>
    <x v="5"/>
    <n v="2018"/>
    <x v="4"/>
    <x v="0"/>
    <x v="5"/>
    <x v="1"/>
    <n v="0"/>
  </r>
  <r>
    <d v="2018-01-24T00:00:00"/>
    <d v="2017-12-27T00:00:00"/>
    <d v="2018-01-24T00:00:00"/>
    <x v="0"/>
    <x v="0"/>
    <s v="NF3380"/>
    <n v="2511"/>
    <x v="4"/>
    <n v="2018"/>
    <x v="4"/>
    <x v="0"/>
    <x v="4"/>
    <x v="1"/>
    <n v="0"/>
  </r>
  <r>
    <d v="2018-02-12T00:00:00"/>
    <d v="2017-12-29T00:00:00"/>
    <d v="2018-02-12T00:00:00"/>
    <x v="0"/>
    <x v="2"/>
    <s v="NF6566"/>
    <n v="2015"/>
    <x v="5"/>
    <n v="2018"/>
    <x v="4"/>
    <x v="0"/>
    <x v="5"/>
    <x v="1"/>
    <n v="0"/>
  </r>
  <r>
    <d v="2018-03-21T00:00:00"/>
    <d v="2017-12-31T00:00:00"/>
    <d v="2018-02-20T00:00:00"/>
    <x v="0"/>
    <x v="3"/>
    <s v="NF5838"/>
    <n v="3413"/>
    <x v="7"/>
    <n v="2018"/>
    <x v="4"/>
    <x v="0"/>
    <x v="5"/>
    <x v="1"/>
    <n v="29"/>
  </r>
  <r>
    <d v="2018-02-13T00:00:00"/>
    <d v="2018-01-03T00:00:00"/>
    <d v="2018-01-08T00:00:00"/>
    <x v="0"/>
    <x v="0"/>
    <s v="NF1174"/>
    <n v="4087"/>
    <x v="5"/>
    <n v="2018"/>
    <x v="5"/>
    <x v="1"/>
    <x v="4"/>
    <x v="1"/>
    <n v="36"/>
  </r>
  <r>
    <d v="2018-01-17T00:00:00"/>
    <d v="2018-01-06T00:00:00"/>
    <d v="2018-01-17T00:00:00"/>
    <x v="0"/>
    <x v="1"/>
    <s v="NF2942"/>
    <n v="2441"/>
    <x v="4"/>
    <n v="2018"/>
    <x v="5"/>
    <x v="1"/>
    <x v="4"/>
    <x v="1"/>
    <n v="0"/>
  </r>
  <r>
    <d v="2018-01-27T00:00:00"/>
    <d v="2018-01-09T00:00:00"/>
    <d v="2018-01-27T00:00:00"/>
    <x v="0"/>
    <x v="2"/>
    <s v="NF8563"/>
    <n v="3598"/>
    <x v="4"/>
    <n v="2018"/>
    <x v="5"/>
    <x v="1"/>
    <x v="4"/>
    <x v="1"/>
    <n v="0"/>
  </r>
  <r>
    <d v="2018-01-18T00:00:00"/>
    <d v="2018-01-10T00:00:00"/>
    <d v="2018-01-18T00:00:00"/>
    <x v="0"/>
    <x v="1"/>
    <s v="NF8237"/>
    <n v="4895"/>
    <x v="4"/>
    <n v="2018"/>
    <x v="5"/>
    <x v="1"/>
    <x v="4"/>
    <x v="1"/>
    <n v="0"/>
  </r>
  <r>
    <d v="2018-03-08T00:00:00"/>
    <d v="2018-01-12T00:00:00"/>
    <d v="2018-03-08T00:00:00"/>
    <x v="0"/>
    <x v="1"/>
    <s v="NF4859"/>
    <n v="971"/>
    <x v="7"/>
    <n v="2018"/>
    <x v="5"/>
    <x v="1"/>
    <x v="6"/>
    <x v="1"/>
    <n v="0"/>
  </r>
  <r>
    <d v="2018-02-06T00:00:00"/>
    <d v="2018-01-13T00:00:00"/>
    <d v="2018-02-06T00:00:00"/>
    <x v="0"/>
    <x v="0"/>
    <s v="NF1529"/>
    <n v="556"/>
    <x v="5"/>
    <n v="2018"/>
    <x v="5"/>
    <x v="1"/>
    <x v="5"/>
    <x v="1"/>
    <n v="0"/>
  </r>
  <r>
    <d v="2018-02-13T00:00:00"/>
    <d v="2018-01-14T00:00:00"/>
    <d v="2018-02-13T00:00:00"/>
    <x v="0"/>
    <x v="0"/>
    <s v="NF6931"/>
    <n v="1977"/>
    <x v="5"/>
    <n v="2018"/>
    <x v="5"/>
    <x v="1"/>
    <x v="5"/>
    <x v="1"/>
    <n v="0"/>
  </r>
  <r>
    <d v="2018-01-27T00:00:00"/>
    <d v="2018-01-16T00:00:00"/>
    <d v="2018-01-27T00:00:00"/>
    <x v="0"/>
    <x v="1"/>
    <s v="NF7559"/>
    <n v="2951"/>
    <x v="4"/>
    <n v="2018"/>
    <x v="5"/>
    <x v="1"/>
    <x v="4"/>
    <x v="1"/>
    <n v="0"/>
  </r>
  <r>
    <d v="2018-03-05T00:00:00"/>
    <d v="2018-01-20T00:00:00"/>
    <d v="2018-03-05T00:00:00"/>
    <x v="0"/>
    <x v="1"/>
    <s v="NF9620"/>
    <n v="2535"/>
    <x v="7"/>
    <n v="2018"/>
    <x v="5"/>
    <x v="1"/>
    <x v="6"/>
    <x v="1"/>
    <n v="0"/>
  </r>
  <r>
    <d v="2018-02-10T00:00:00"/>
    <d v="2018-01-21T00:00:00"/>
    <d v="2018-02-10T00:00:00"/>
    <x v="0"/>
    <x v="4"/>
    <s v="NF4547"/>
    <n v="3057"/>
    <x v="5"/>
    <n v="2018"/>
    <x v="5"/>
    <x v="1"/>
    <x v="5"/>
    <x v="1"/>
    <n v="0"/>
  </r>
  <r>
    <d v="2018-02-09T00:00:00"/>
    <d v="2018-01-23T00:00:00"/>
    <d v="2018-02-09T00:00:00"/>
    <x v="0"/>
    <x v="0"/>
    <s v="NF6004"/>
    <n v="3152"/>
    <x v="5"/>
    <n v="2018"/>
    <x v="5"/>
    <x v="1"/>
    <x v="5"/>
    <x v="1"/>
    <n v="0"/>
  </r>
  <r>
    <d v="2018-03-08T00:00:00"/>
    <d v="2018-01-25T00:00:00"/>
    <d v="2018-03-08T00:00:00"/>
    <x v="0"/>
    <x v="3"/>
    <s v="NF3415"/>
    <n v="2247"/>
    <x v="7"/>
    <n v="2018"/>
    <x v="5"/>
    <x v="1"/>
    <x v="6"/>
    <x v="1"/>
    <n v="0"/>
  </r>
  <r>
    <d v="2018-03-21T00:00:00"/>
    <d v="2018-01-27T00:00:00"/>
    <d v="2018-03-21T00:00:00"/>
    <x v="0"/>
    <x v="2"/>
    <s v="NF1603"/>
    <n v="2456"/>
    <x v="7"/>
    <n v="2018"/>
    <x v="5"/>
    <x v="1"/>
    <x v="6"/>
    <x v="1"/>
    <n v="0"/>
  </r>
  <r>
    <d v="2018-02-22T00:00:00"/>
    <d v="2018-01-29T00:00:00"/>
    <d v="2018-02-11T00:00:00"/>
    <x v="0"/>
    <x v="1"/>
    <s v="NF8784"/>
    <n v="3801"/>
    <x v="5"/>
    <n v="2018"/>
    <x v="5"/>
    <x v="1"/>
    <x v="5"/>
    <x v="1"/>
    <n v="11"/>
  </r>
  <r>
    <d v="2018-02-13T00:00:00"/>
    <d v="2018-01-31T00:00:00"/>
    <d v="2018-02-13T00:00:00"/>
    <x v="0"/>
    <x v="0"/>
    <s v="NF1826"/>
    <n v="3049"/>
    <x v="5"/>
    <n v="2018"/>
    <x v="5"/>
    <x v="1"/>
    <x v="5"/>
    <x v="1"/>
    <n v="0"/>
  </r>
  <r>
    <d v="2018-03-29T00:00:00"/>
    <d v="2018-02-04T00:00:00"/>
    <d v="2018-03-11T00:00:00"/>
    <x v="0"/>
    <x v="4"/>
    <s v="NF7390"/>
    <n v="3255"/>
    <x v="7"/>
    <n v="2018"/>
    <x v="6"/>
    <x v="1"/>
    <x v="6"/>
    <x v="1"/>
    <n v="18"/>
  </r>
  <r>
    <d v="2018-03-20T00:00:00"/>
    <d v="2018-02-05T00:00:00"/>
    <d v="2018-03-17T00:00:00"/>
    <x v="0"/>
    <x v="1"/>
    <s v="NF7009"/>
    <n v="2074"/>
    <x v="7"/>
    <n v="2018"/>
    <x v="6"/>
    <x v="1"/>
    <x v="6"/>
    <x v="1"/>
    <n v="3"/>
  </r>
  <r>
    <d v="2018-03-16T00:00:00"/>
    <d v="2018-02-06T00:00:00"/>
    <d v="2018-03-16T00:00:00"/>
    <x v="0"/>
    <x v="1"/>
    <s v="NF7629"/>
    <n v="3606"/>
    <x v="7"/>
    <n v="2018"/>
    <x v="6"/>
    <x v="1"/>
    <x v="6"/>
    <x v="1"/>
    <n v="0"/>
  </r>
  <r>
    <d v="2018-03-18T00:00:00"/>
    <d v="2018-02-07T00:00:00"/>
    <d v="2018-03-18T00:00:00"/>
    <x v="0"/>
    <x v="2"/>
    <s v="NF2748"/>
    <n v="4867"/>
    <x v="7"/>
    <n v="2018"/>
    <x v="6"/>
    <x v="1"/>
    <x v="6"/>
    <x v="1"/>
    <n v="0"/>
  </r>
  <r>
    <d v="2018-03-16T00:00:00"/>
    <d v="2018-02-09T00:00:00"/>
    <d v="2018-03-16T00:00:00"/>
    <x v="0"/>
    <x v="3"/>
    <s v="NF5961"/>
    <n v="702"/>
    <x v="7"/>
    <n v="2018"/>
    <x v="6"/>
    <x v="1"/>
    <x v="6"/>
    <x v="1"/>
    <n v="0"/>
  </r>
  <r>
    <d v="2018-05-18T00:00:00"/>
    <d v="2018-02-14T00:00:00"/>
    <d v="2018-02-19T00:00:00"/>
    <x v="0"/>
    <x v="3"/>
    <s v="NF7680"/>
    <n v="2801"/>
    <x v="8"/>
    <n v="2018"/>
    <x v="6"/>
    <x v="1"/>
    <x v="5"/>
    <x v="1"/>
    <n v="88"/>
  </r>
  <r>
    <m/>
    <d v="2018-02-15T00:00:00"/>
    <d v="2018-03-10T00:00:00"/>
    <x v="0"/>
    <x v="1"/>
    <s v="NF9629"/>
    <n v="4438"/>
    <x v="2"/>
    <n v="0"/>
    <x v="6"/>
    <x v="1"/>
    <x v="6"/>
    <x v="1"/>
    <n v="0"/>
  </r>
  <r>
    <d v="2018-04-08T00:00:00"/>
    <d v="2018-02-20T00:00:00"/>
    <d v="2018-04-08T00:00:00"/>
    <x v="0"/>
    <x v="2"/>
    <s v="NF5978"/>
    <n v="3835"/>
    <x v="9"/>
    <n v="2018"/>
    <x v="6"/>
    <x v="1"/>
    <x v="7"/>
    <x v="1"/>
    <n v="0"/>
  </r>
  <r>
    <d v="2018-04-09T00:00:00"/>
    <d v="2018-03-01T00:00:00"/>
    <d v="2018-04-09T00:00:00"/>
    <x v="0"/>
    <x v="1"/>
    <s v="NF5651"/>
    <n v="3893"/>
    <x v="9"/>
    <n v="2018"/>
    <x v="7"/>
    <x v="1"/>
    <x v="7"/>
    <x v="1"/>
    <n v="0"/>
  </r>
  <r>
    <d v="2018-03-25T00:00:00"/>
    <d v="2018-03-04T00:00:00"/>
    <d v="2018-03-25T00:00:00"/>
    <x v="0"/>
    <x v="1"/>
    <s v="NF7772"/>
    <n v="1970"/>
    <x v="7"/>
    <n v="2018"/>
    <x v="7"/>
    <x v="1"/>
    <x v="6"/>
    <x v="1"/>
    <n v="0"/>
  </r>
  <r>
    <d v="2018-04-29T00:00:00"/>
    <d v="2018-03-05T00:00:00"/>
    <d v="2018-04-29T00:00:00"/>
    <x v="0"/>
    <x v="3"/>
    <s v="NF5401"/>
    <n v="729"/>
    <x v="9"/>
    <n v="2018"/>
    <x v="7"/>
    <x v="1"/>
    <x v="7"/>
    <x v="1"/>
    <n v="0"/>
  </r>
  <r>
    <d v="2018-03-29T00:00:00"/>
    <d v="2018-03-07T00:00:00"/>
    <d v="2018-03-29T00:00:00"/>
    <x v="0"/>
    <x v="2"/>
    <s v="NF9115"/>
    <n v="474"/>
    <x v="7"/>
    <n v="2018"/>
    <x v="7"/>
    <x v="1"/>
    <x v="6"/>
    <x v="1"/>
    <n v="0"/>
  </r>
  <r>
    <d v="2018-04-07T00:00:00"/>
    <d v="2018-03-09T00:00:00"/>
    <d v="2018-04-07T00:00:00"/>
    <x v="0"/>
    <x v="3"/>
    <s v="NF4115"/>
    <n v="3164"/>
    <x v="9"/>
    <n v="2018"/>
    <x v="7"/>
    <x v="1"/>
    <x v="7"/>
    <x v="1"/>
    <n v="0"/>
  </r>
  <r>
    <d v="2018-05-08T00:00:00"/>
    <d v="2018-03-14T00:00:00"/>
    <d v="2018-05-08T00:00:00"/>
    <x v="0"/>
    <x v="1"/>
    <s v="NF5683"/>
    <n v="3113"/>
    <x v="8"/>
    <n v="2018"/>
    <x v="7"/>
    <x v="1"/>
    <x v="8"/>
    <x v="1"/>
    <n v="0"/>
  </r>
  <r>
    <d v="2018-07-07T00:00:00"/>
    <d v="2018-03-17T00:00:00"/>
    <d v="2018-04-11T00:00:00"/>
    <x v="0"/>
    <x v="4"/>
    <s v="NF7027"/>
    <n v="789"/>
    <x v="10"/>
    <n v="2018"/>
    <x v="7"/>
    <x v="1"/>
    <x v="7"/>
    <x v="1"/>
    <n v="87"/>
  </r>
  <r>
    <d v="2018-04-01T00:00:00"/>
    <d v="2018-03-21T00:00:00"/>
    <d v="2018-04-01T00:00:00"/>
    <x v="0"/>
    <x v="4"/>
    <s v="NF7168"/>
    <n v="3521"/>
    <x v="9"/>
    <n v="2018"/>
    <x v="7"/>
    <x v="1"/>
    <x v="7"/>
    <x v="1"/>
    <n v="0"/>
  </r>
  <r>
    <d v="2018-03-28T00:00:00"/>
    <d v="2018-03-24T00:00:00"/>
    <d v="2018-03-28T00:00:00"/>
    <x v="0"/>
    <x v="1"/>
    <s v="NF4972"/>
    <n v="4947"/>
    <x v="7"/>
    <n v="2018"/>
    <x v="7"/>
    <x v="1"/>
    <x v="6"/>
    <x v="1"/>
    <n v="0"/>
  </r>
  <r>
    <d v="2018-05-03T00:00:00"/>
    <d v="2018-03-25T00:00:00"/>
    <d v="2018-05-03T00:00:00"/>
    <x v="0"/>
    <x v="4"/>
    <s v="NF7283"/>
    <n v="1527"/>
    <x v="8"/>
    <n v="2018"/>
    <x v="7"/>
    <x v="1"/>
    <x v="8"/>
    <x v="1"/>
    <n v="0"/>
  </r>
  <r>
    <d v="2018-05-14T00:00:00"/>
    <d v="2018-04-01T00:00:00"/>
    <d v="2018-05-14T00:00:00"/>
    <x v="0"/>
    <x v="4"/>
    <s v="NF6320"/>
    <n v="764"/>
    <x v="8"/>
    <n v="2018"/>
    <x v="8"/>
    <x v="1"/>
    <x v="8"/>
    <x v="1"/>
    <n v="0"/>
  </r>
  <r>
    <d v="2018-04-12T00:00:00"/>
    <d v="2018-04-03T00:00:00"/>
    <d v="2018-04-12T00:00:00"/>
    <x v="0"/>
    <x v="2"/>
    <s v="NF7850"/>
    <n v="2463"/>
    <x v="9"/>
    <n v="2018"/>
    <x v="8"/>
    <x v="1"/>
    <x v="7"/>
    <x v="1"/>
    <n v="0"/>
  </r>
  <r>
    <d v="2018-04-30T00:00:00"/>
    <d v="2018-04-05T00:00:00"/>
    <d v="2018-04-25T00:00:00"/>
    <x v="0"/>
    <x v="3"/>
    <s v="NF2420"/>
    <n v="2111"/>
    <x v="9"/>
    <n v="2018"/>
    <x v="8"/>
    <x v="1"/>
    <x v="7"/>
    <x v="1"/>
    <n v="5"/>
  </r>
  <r>
    <d v="2018-05-01T00:00:00"/>
    <d v="2018-04-06T00:00:00"/>
    <d v="2018-05-01T00:00:00"/>
    <x v="0"/>
    <x v="1"/>
    <s v="NF6764"/>
    <n v="1144"/>
    <x v="8"/>
    <n v="2018"/>
    <x v="8"/>
    <x v="1"/>
    <x v="8"/>
    <x v="1"/>
    <n v="0"/>
  </r>
  <r>
    <d v="2018-05-20T00:00:00"/>
    <d v="2018-04-10T00:00:00"/>
    <d v="2018-05-20T00:00:00"/>
    <x v="0"/>
    <x v="3"/>
    <s v="NF6382"/>
    <n v="597"/>
    <x v="8"/>
    <n v="2018"/>
    <x v="8"/>
    <x v="1"/>
    <x v="8"/>
    <x v="1"/>
    <n v="0"/>
  </r>
  <r>
    <d v="2018-07-09T00:00:00"/>
    <d v="2018-04-16T00:00:00"/>
    <d v="2018-04-19T00:00:00"/>
    <x v="0"/>
    <x v="1"/>
    <s v="NF8079"/>
    <n v="3445"/>
    <x v="10"/>
    <n v="2018"/>
    <x v="8"/>
    <x v="1"/>
    <x v="7"/>
    <x v="1"/>
    <n v="81"/>
  </r>
  <r>
    <d v="2018-05-02T00:00:00"/>
    <d v="2018-04-22T00:00:00"/>
    <d v="2018-05-02T00:00:00"/>
    <x v="0"/>
    <x v="4"/>
    <s v="NF2434"/>
    <n v="1996"/>
    <x v="8"/>
    <n v="2018"/>
    <x v="8"/>
    <x v="1"/>
    <x v="8"/>
    <x v="1"/>
    <n v="0"/>
  </r>
  <r>
    <d v="2018-05-12T00:00:00"/>
    <d v="2018-04-28T00:00:00"/>
    <d v="2018-05-12T00:00:00"/>
    <x v="0"/>
    <x v="3"/>
    <s v="NF3230"/>
    <n v="1254"/>
    <x v="8"/>
    <n v="2018"/>
    <x v="8"/>
    <x v="1"/>
    <x v="8"/>
    <x v="1"/>
    <n v="0"/>
  </r>
  <r>
    <d v="2018-05-21T00:00:00"/>
    <d v="2018-04-29T00:00:00"/>
    <d v="2018-05-03T00:00:00"/>
    <x v="0"/>
    <x v="3"/>
    <s v="NF8847"/>
    <n v="905"/>
    <x v="8"/>
    <n v="2018"/>
    <x v="8"/>
    <x v="1"/>
    <x v="8"/>
    <x v="1"/>
    <n v="18"/>
  </r>
  <r>
    <d v="2018-05-31T00:00:00"/>
    <d v="2018-05-02T00:00:00"/>
    <d v="2018-05-31T00:00:00"/>
    <x v="0"/>
    <x v="2"/>
    <s v="NF8053"/>
    <n v="2975"/>
    <x v="8"/>
    <n v="2018"/>
    <x v="9"/>
    <x v="1"/>
    <x v="8"/>
    <x v="1"/>
    <n v="0"/>
  </r>
  <r>
    <d v="2018-05-08T00:00:00"/>
    <d v="2018-05-03T00:00:00"/>
    <d v="2018-05-08T00:00:00"/>
    <x v="0"/>
    <x v="1"/>
    <s v="NF2454"/>
    <n v="4807"/>
    <x v="8"/>
    <n v="2018"/>
    <x v="9"/>
    <x v="1"/>
    <x v="8"/>
    <x v="1"/>
    <n v="0"/>
  </r>
  <r>
    <d v="2018-06-13T00:00:00"/>
    <d v="2018-05-10T00:00:00"/>
    <d v="2018-06-13T00:00:00"/>
    <x v="0"/>
    <x v="4"/>
    <s v="NF8252"/>
    <n v="1882"/>
    <x v="11"/>
    <n v="2018"/>
    <x v="9"/>
    <x v="1"/>
    <x v="9"/>
    <x v="1"/>
    <n v="0"/>
  </r>
  <r>
    <d v="2018-06-27T00:00:00"/>
    <d v="2018-05-15T00:00:00"/>
    <d v="2018-06-27T00:00:00"/>
    <x v="0"/>
    <x v="0"/>
    <s v="NF6573"/>
    <n v="3932"/>
    <x v="11"/>
    <n v="2018"/>
    <x v="9"/>
    <x v="1"/>
    <x v="9"/>
    <x v="1"/>
    <n v="0"/>
  </r>
  <r>
    <m/>
    <d v="2018-05-18T00:00:00"/>
    <d v="2018-06-02T00:00:00"/>
    <x v="0"/>
    <x v="1"/>
    <s v="NF8780"/>
    <n v="701"/>
    <x v="2"/>
    <n v="0"/>
    <x v="9"/>
    <x v="1"/>
    <x v="9"/>
    <x v="1"/>
    <n v="0"/>
  </r>
  <r>
    <d v="2018-06-27T00:00:00"/>
    <d v="2018-05-19T00:00:00"/>
    <d v="2018-06-27T00:00:00"/>
    <x v="0"/>
    <x v="1"/>
    <s v="NF6166"/>
    <n v="2651"/>
    <x v="11"/>
    <n v="2018"/>
    <x v="9"/>
    <x v="1"/>
    <x v="9"/>
    <x v="1"/>
    <n v="0"/>
  </r>
  <r>
    <d v="2018-09-07T00:00:00"/>
    <d v="2018-05-26T00:00:00"/>
    <d v="2018-07-01T00:00:00"/>
    <x v="0"/>
    <x v="1"/>
    <s v="NF8437"/>
    <n v="3792"/>
    <x v="1"/>
    <n v="2018"/>
    <x v="9"/>
    <x v="1"/>
    <x v="10"/>
    <x v="1"/>
    <n v="68"/>
  </r>
  <r>
    <d v="2018-08-22T00:00:00"/>
    <d v="2018-05-28T00:00:00"/>
    <d v="2018-07-25T00:00:00"/>
    <x v="0"/>
    <x v="0"/>
    <s v="NF6635"/>
    <n v="611"/>
    <x v="12"/>
    <n v="2018"/>
    <x v="9"/>
    <x v="1"/>
    <x v="10"/>
    <x v="1"/>
    <n v="28"/>
  </r>
  <r>
    <d v="2018-07-11T00:00:00"/>
    <d v="2018-05-31T00:00:00"/>
    <d v="2018-07-11T00:00:00"/>
    <x v="0"/>
    <x v="2"/>
    <s v="NF8734"/>
    <n v="3431"/>
    <x v="10"/>
    <n v="2018"/>
    <x v="9"/>
    <x v="1"/>
    <x v="10"/>
    <x v="1"/>
    <n v="0"/>
  </r>
  <r>
    <d v="2018-06-28T00:00:00"/>
    <d v="2018-06-02T00:00:00"/>
    <d v="2018-06-28T00:00:00"/>
    <x v="0"/>
    <x v="1"/>
    <s v="NF4208"/>
    <n v="3670"/>
    <x v="11"/>
    <n v="2018"/>
    <x v="10"/>
    <x v="1"/>
    <x v="9"/>
    <x v="1"/>
    <n v="0"/>
  </r>
  <r>
    <d v="2018-06-08T00:00:00"/>
    <d v="2018-06-04T00:00:00"/>
    <d v="2018-06-08T00:00:00"/>
    <x v="0"/>
    <x v="1"/>
    <s v="NF4923"/>
    <n v="4320"/>
    <x v="11"/>
    <n v="2018"/>
    <x v="10"/>
    <x v="1"/>
    <x v="9"/>
    <x v="1"/>
    <n v="0"/>
  </r>
  <r>
    <d v="2018-07-01T00:00:00"/>
    <d v="2018-06-05T00:00:00"/>
    <d v="2018-07-01T00:00:00"/>
    <x v="0"/>
    <x v="2"/>
    <s v="NF6782"/>
    <n v="1809"/>
    <x v="10"/>
    <n v="2018"/>
    <x v="10"/>
    <x v="1"/>
    <x v="10"/>
    <x v="1"/>
    <n v="0"/>
  </r>
  <r>
    <d v="2018-07-25T00:00:00"/>
    <d v="2018-06-07T00:00:00"/>
    <d v="2018-07-25T00:00:00"/>
    <x v="0"/>
    <x v="1"/>
    <s v="NF6280"/>
    <n v="667"/>
    <x v="10"/>
    <n v="2018"/>
    <x v="10"/>
    <x v="1"/>
    <x v="10"/>
    <x v="1"/>
    <n v="0"/>
  </r>
  <r>
    <d v="2018-06-18T00:00:00"/>
    <d v="2018-06-11T00:00:00"/>
    <d v="2018-06-18T00:00:00"/>
    <x v="0"/>
    <x v="4"/>
    <s v="NF7827"/>
    <n v="1613"/>
    <x v="11"/>
    <n v="2018"/>
    <x v="10"/>
    <x v="1"/>
    <x v="9"/>
    <x v="1"/>
    <n v="0"/>
  </r>
  <r>
    <d v="2018-07-28T00:00:00"/>
    <d v="2018-06-17T00:00:00"/>
    <d v="2018-07-28T00:00:00"/>
    <x v="0"/>
    <x v="0"/>
    <s v="NF5357"/>
    <n v="3756"/>
    <x v="10"/>
    <n v="2018"/>
    <x v="10"/>
    <x v="1"/>
    <x v="10"/>
    <x v="1"/>
    <n v="0"/>
  </r>
  <r>
    <d v="2018-08-16T00:00:00"/>
    <d v="2018-06-20T00:00:00"/>
    <d v="2018-08-16T00:00:00"/>
    <x v="0"/>
    <x v="2"/>
    <s v="NF8188"/>
    <n v="3672"/>
    <x v="12"/>
    <n v="2018"/>
    <x v="10"/>
    <x v="1"/>
    <x v="11"/>
    <x v="1"/>
    <n v="0"/>
  </r>
  <r>
    <d v="2018-08-17T00:00:00"/>
    <d v="2018-06-26T00:00:00"/>
    <d v="2018-07-07T00:00:00"/>
    <x v="0"/>
    <x v="1"/>
    <s v="NF4640"/>
    <n v="658"/>
    <x v="12"/>
    <n v="2018"/>
    <x v="10"/>
    <x v="1"/>
    <x v="10"/>
    <x v="1"/>
    <n v="41"/>
  </r>
  <r>
    <d v="2018-08-24T00:00:00"/>
    <d v="2018-06-29T00:00:00"/>
    <d v="2018-08-24T00:00:00"/>
    <x v="0"/>
    <x v="2"/>
    <s v="NF2293"/>
    <n v="4762"/>
    <x v="12"/>
    <n v="2018"/>
    <x v="10"/>
    <x v="1"/>
    <x v="11"/>
    <x v="1"/>
    <n v="0"/>
  </r>
  <r>
    <d v="2018-07-09T00:00:00"/>
    <d v="2018-07-02T00:00:00"/>
    <d v="2018-07-09T00:00:00"/>
    <x v="0"/>
    <x v="0"/>
    <s v="NF2933"/>
    <n v="2186"/>
    <x v="10"/>
    <n v="2018"/>
    <x v="11"/>
    <x v="1"/>
    <x v="10"/>
    <x v="1"/>
    <n v="0"/>
  </r>
  <r>
    <d v="2018-07-24T00:00:00"/>
    <d v="2018-07-03T00:00:00"/>
    <d v="2018-07-24T00:00:00"/>
    <x v="0"/>
    <x v="2"/>
    <s v="NF4384"/>
    <n v="3411"/>
    <x v="10"/>
    <n v="2018"/>
    <x v="11"/>
    <x v="1"/>
    <x v="10"/>
    <x v="1"/>
    <n v="0"/>
  </r>
  <r>
    <d v="2018-07-24T00:00:00"/>
    <d v="2018-07-08T00:00:00"/>
    <d v="2018-07-24T00:00:00"/>
    <x v="0"/>
    <x v="2"/>
    <s v="NF8316"/>
    <n v="2524"/>
    <x v="10"/>
    <n v="2018"/>
    <x v="11"/>
    <x v="1"/>
    <x v="10"/>
    <x v="1"/>
    <n v="0"/>
  </r>
  <r>
    <d v="2018-08-01T00:00:00"/>
    <d v="2018-07-10T00:00:00"/>
    <d v="2018-08-01T00:00:00"/>
    <x v="0"/>
    <x v="0"/>
    <s v="NF1506"/>
    <n v="1709"/>
    <x v="12"/>
    <n v="2018"/>
    <x v="11"/>
    <x v="1"/>
    <x v="11"/>
    <x v="1"/>
    <n v="0"/>
  </r>
  <r>
    <d v="2018-08-28T00:00:00"/>
    <d v="2018-07-15T00:00:00"/>
    <d v="2018-08-28T00:00:00"/>
    <x v="0"/>
    <x v="1"/>
    <s v="NF4913"/>
    <n v="3181"/>
    <x v="12"/>
    <n v="2018"/>
    <x v="11"/>
    <x v="1"/>
    <x v="11"/>
    <x v="1"/>
    <n v="0"/>
  </r>
  <r>
    <d v="2018-08-09T00:00:00"/>
    <d v="2018-07-16T00:00:00"/>
    <d v="2018-08-09T00:00:00"/>
    <x v="0"/>
    <x v="3"/>
    <s v="NF8526"/>
    <n v="1108"/>
    <x v="12"/>
    <n v="2018"/>
    <x v="11"/>
    <x v="1"/>
    <x v="11"/>
    <x v="1"/>
    <n v="0"/>
  </r>
  <r>
    <d v="2018-08-18T00:00:00"/>
    <d v="2018-07-17T00:00:00"/>
    <d v="2018-08-18T00:00:00"/>
    <x v="0"/>
    <x v="1"/>
    <s v="NF9873"/>
    <n v="2777"/>
    <x v="12"/>
    <n v="2018"/>
    <x v="11"/>
    <x v="1"/>
    <x v="11"/>
    <x v="1"/>
    <n v="0"/>
  </r>
  <r>
    <d v="2018-09-14T00:00:00"/>
    <d v="2018-07-19T00:00:00"/>
    <d v="2018-09-14T00:00:00"/>
    <x v="0"/>
    <x v="0"/>
    <s v="NF9870"/>
    <n v="3793"/>
    <x v="1"/>
    <n v="2018"/>
    <x v="11"/>
    <x v="1"/>
    <x v="1"/>
    <x v="1"/>
    <n v="0"/>
  </r>
  <r>
    <m/>
    <d v="2018-07-21T00:00:00"/>
    <d v="2018-08-12T00:00:00"/>
    <x v="0"/>
    <x v="2"/>
    <s v="NF5563"/>
    <n v="4217"/>
    <x v="2"/>
    <n v="0"/>
    <x v="11"/>
    <x v="1"/>
    <x v="11"/>
    <x v="1"/>
    <n v="0"/>
  </r>
  <r>
    <d v="2018-08-30T00:00:00"/>
    <d v="2018-07-28T00:00:00"/>
    <d v="2018-08-30T00:00:00"/>
    <x v="0"/>
    <x v="1"/>
    <s v="NF5510"/>
    <n v="4850"/>
    <x v="12"/>
    <n v="2018"/>
    <x v="11"/>
    <x v="1"/>
    <x v="11"/>
    <x v="1"/>
    <n v="0"/>
  </r>
  <r>
    <d v="2018-09-11T00:00:00"/>
    <d v="2018-07-30T00:00:00"/>
    <d v="2018-08-19T00:00:00"/>
    <x v="0"/>
    <x v="2"/>
    <s v="NF1440"/>
    <n v="4309"/>
    <x v="1"/>
    <n v="2018"/>
    <x v="11"/>
    <x v="1"/>
    <x v="11"/>
    <x v="1"/>
    <n v="23"/>
  </r>
  <r>
    <d v="2018-10-01T00:00:00"/>
    <d v="2018-08-01T00:00:00"/>
    <d v="2018-08-02T00:00:00"/>
    <x v="0"/>
    <x v="3"/>
    <s v="NF2709"/>
    <n v="4462"/>
    <x v="0"/>
    <n v="2018"/>
    <x v="0"/>
    <x v="1"/>
    <x v="11"/>
    <x v="1"/>
    <n v="60"/>
  </r>
  <r>
    <d v="2018-10-02T00:00:00"/>
    <d v="2018-08-07T00:00:00"/>
    <d v="2018-10-02T00:00:00"/>
    <x v="0"/>
    <x v="4"/>
    <s v="NF9886"/>
    <n v="4947"/>
    <x v="0"/>
    <n v="2018"/>
    <x v="0"/>
    <x v="1"/>
    <x v="0"/>
    <x v="1"/>
    <n v="0"/>
  </r>
  <r>
    <d v="2018-09-25T00:00:00"/>
    <d v="2018-08-10T00:00:00"/>
    <d v="2018-09-25T00:00:00"/>
    <x v="0"/>
    <x v="0"/>
    <s v="NF6993"/>
    <n v="902"/>
    <x v="1"/>
    <n v="2018"/>
    <x v="0"/>
    <x v="1"/>
    <x v="1"/>
    <x v="1"/>
    <n v="0"/>
  </r>
  <r>
    <d v="2018-09-23T00:00:00"/>
    <d v="2018-08-12T00:00:00"/>
    <d v="2018-09-23T00:00:00"/>
    <x v="0"/>
    <x v="4"/>
    <s v="NF9126"/>
    <n v="432"/>
    <x v="1"/>
    <n v="2018"/>
    <x v="0"/>
    <x v="1"/>
    <x v="1"/>
    <x v="1"/>
    <n v="0"/>
  </r>
  <r>
    <d v="2018-09-13T00:00:00"/>
    <d v="2018-08-15T00:00:00"/>
    <d v="2018-09-13T00:00:00"/>
    <x v="0"/>
    <x v="2"/>
    <s v="NF3531"/>
    <n v="4084"/>
    <x v="1"/>
    <n v="2018"/>
    <x v="0"/>
    <x v="1"/>
    <x v="1"/>
    <x v="1"/>
    <n v="0"/>
  </r>
  <r>
    <d v="2018-11-29T00:00:00"/>
    <d v="2018-08-22T00:00:00"/>
    <d v="2018-09-16T00:00:00"/>
    <x v="0"/>
    <x v="1"/>
    <s v="NF6599"/>
    <n v="1054"/>
    <x v="3"/>
    <n v="2018"/>
    <x v="0"/>
    <x v="1"/>
    <x v="1"/>
    <x v="1"/>
    <n v="74"/>
  </r>
  <r>
    <d v="2018-09-09T00:00:00"/>
    <d v="2018-08-23T00:00:00"/>
    <d v="2018-09-09T00:00:00"/>
    <x v="0"/>
    <x v="4"/>
    <s v="NF9323"/>
    <n v="4608"/>
    <x v="1"/>
    <n v="2018"/>
    <x v="0"/>
    <x v="1"/>
    <x v="1"/>
    <x v="1"/>
    <n v="0"/>
  </r>
  <r>
    <d v="2018-09-20T00:00:00"/>
    <d v="2018-08-28T00:00:00"/>
    <d v="2018-09-20T00:00:00"/>
    <x v="0"/>
    <x v="0"/>
    <s v="NF3529"/>
    <n v="1238"/>
    <x v="1"/>
    <n v="2018"/>
    <x v="0"/>
    <x v="1"/>
    <x v="1"/>
    <x v="1"/>
    <n v="0"/>
  </r>
  <r>
    <d v="2018-09-27T00:00:00"/>
    <d v="2018-09-03T00:00:00"/>
    <d v="2018-09-27T00:00:00"/>
    <x v="0"/>
    <x v="1"/>
    <s v="NF5824"/>
    <n v="1342"/>
    <x v="1"/>
    <n v="2018"/>
    <x v="1"/>
    <x v="1"/>
    <x v="1"/>
    <x v="1"/>
    <n v="0"/>
  </r>
  <r>
    <d v="2018-12-04T00:00:00"/>
    <d v="2018-09-07T00:00:00"/>
    <d v="2018-10-29T00:00:00"/>
    <x v="0"/>
    <x v="4"/>
    <s v="NF3860"/>
    <n v="2936"/>
    <x v="6"/>
    <n v="2018"/>
    <x v="1"/>
    <x v="1"/>
    <x v="0"/>
    <x v="1"/>
    <n v="36"/>
  </r>
  <r>
    <d v="2018-10-08T00:00:00"/>
    <d v="2018-09-08T00:00:00"/>
    <d v="2018-10-08T00:00:00"/>
    <x v="0"/>
    <x v="1"/>
    <s v="NF7260"/>
    <n v="875"/>
    <x v="0"/>
    <n v="2018"/>
    <x v="1"/>
    <x v="1"/>
    <x v="0"/>
    <x v="1"/>
    <n v="0"/>
  </r>
  <r>
    <d v="2018-09-12T00:00:00"/>
    <d v="2018-09-10T00:00:00"/>
    <d v="2018-09-12T00:00:00"/>
    <x v="0"/>
    <x v="3"/>
    <s v="NF2238"/>
    <n v="159"/>
    <x v="1"/>
    <n v="2018"/>
    <x v="1"/>
    <x v="1"/>
    <x v="1"/>
    <x v="1"/>
    <n v="0"/>
  </r>
  <r>
    <d v="2018-10-09T00:00:00"/>
    <d v="2018-09-15T00:00:00"/>
    <d v="2018-10-09T00:00:00"/>
    <x v="0"/>
    <x v="1"/>
    <s v="NF7342"/>
    <n v="2933"/>
    <x v="0"/>
    <n v="2018"/>
    <x v="1"/>
    <x v="1"/>
    <x v="0"/>
    <x v="1"/>
    <n v="0"/>
  </r>
  <r>
    <d v="2018-11-01T00:00:00"/>
    <d v="2018-09-15T00:00:00"/>
    <d v="2018-11-01T00:00:00"/>
    <x v="0"/>
    <x v="1"/>
    <s v="NF8517"/>
    <n v="4944"/>
    <x v="3"/>
    <n v="2018"/>
    <x v="1"/>
    <x v="1"/>
    <x v="2"/>
    <x v="1"/>
    <n v="0"/>
  </r>
  <r>
    <d v="2018-10-04T00:00:00"/>
    <d v="2018-09-19T00:00:00"/>
    <d v="2018-10-04T00:00:00"/>
    <x v="0"/>
    <x v="0"/>
    <s v="NF9366"/>
    <n v="4173"/>
    <x v="0"/>
    <n v="2018"/>
    <x v="1"/>
    <x v="1"/>
    <x v="0"/>
    <x v="1"/>
    <n v="0"/>
  </r>
  <r>
    <d v="2018-10-02T00:00:00"/>
    <d v="2018-09-24T00:00:00"/>
    <d v="2018-10-02T00:00:00"/>
    <x v="0"/>
    <x v="4"/>
    <s v="NF4973"/>
    <n v="2065"/>
    <x v="0"/>
    <n v="2018"/>
    <x v="1"/>
    <x v="1"/>
    <x v="0"/>
    <x v="1"/>
    <n v="0"/>
  </r>
  <r>
    <d v="2018-11-18T00:00:00"/>
    <d v="2018-09-28T00:00:00"/>
    <d v="2018-11-18T00:00:00"/>
    <x v="0"/>
    <x v="2"/>
    <s v="NF1111"/>
    <n v="521"/>
    <x v="3"/>
    <n v="2018"/>
    <x v="1"/>
    <x v="1"/>
    <x v="2"/>
    <x v="1"/>
    <n v="0"/>
  </r>
  <r>
    <d v="2018-11-13T00:00:00"/>
    <d v="2018-10-01T00:00:00"/>
    <d v="2018-11-13T00:00:00"/>
    <x v="0"/>
    <x v="2"/>
    <s v="NF8344"/>
    <n v="819"/>
    <x v="3"/>
    <n v="2018"/>
    <x v="2"/>
    <x v="1"/>
    <x v="2"/>
    <x v="1"/>
    <n v="0"/>
  </r>
  <r>
    <d v="2018-11-29T00:00:00"/>
    <d v="2018-10-04T00:00:00"/>
    <d v="2018-11-29T00:00:00"/>
    <x v="0"/>
    <x v="0"/>
    <s v="NF8750"/>
    <n v="1260"/>
    <x v="3"/>
    <n v="2018"/>
    <x v="2"/>
    <x v="1"/>
    <x v="2"/>
    <x v="1"/>
    <n v="0"/>
  </r>
  <r>
    <d v="2018-10-16T00:00:00"/>
    <d v="2018-10-10T00:00:00"/>
    <d v="2018-10-16T00:00:00"/>
    <x v="0"/>
    <x v="4"/>
    <s v="NF7616"/>
    <n v="2998"/>
    <x v="0"/>
    <n v="2018"/>
    <x v="2"/>
    <x v="1"/>
    <x v="0"/>
    <x v="1"/>
    <n v="0"/>
  </r>
  <r>
    <d v="2018-10-31T00:00:00"/>
    <d v="2018-10-12T00:00:00"/>
    <d v="2018-10-31T00:00:00"/>
    <x v="0"/>
    <x v="4"/>
    <s v="NF3536"/>
    <n v="4287"/>
    <x v="0"/>
    <n v="2018"/>
    <x v="2"/>
    <x v="1"/>
    <x v="0"/>
    <x v="1"/>
    <n v="0"/>
  </r>
  <r>
    <d v="2019-02-11T00:00:00"/>
    <d v="2018-10-14T00:00:00"/>
    <d v="2018-11-24T00:00:00"/>
    <x v="0"/>
    <x v="3"/>
    <s v="NF9376"/>
    <n v="2015"/>
    <x v="5"/>
    <n v="2019"/>
    <x v="2"/>
    <x v="1"/>
    <x v="2"/>
    <x v="1"/>
    <n v="79"/>
  </r>
  <r>
    <d v="2018-12-15T00:00:00"/>
    <d v="2018-10-20T00:00:00"/>
    <d v="2018-12-15T00:00:00"/>
    <x v="0"/>
    <x v="3"/>
    <s v="NF1222"/>
    <n v="3369"/>
    <x v="6"/>
    <n v="2018"/>
    <x v="2"/>
    <x v="1"/>
    <x v="3"/>
    <x v="1"/>
    <n v="0"/>
  </r>
  <r>
    <d v="2018-10-31T00:00:00"/>
    <d v="2018-10-21T00:00:00"/>
    <d v="2018-10-31T00:00:00"/>
    <x v="0"/>
    <x v="1"/>
    <s v="NF3914"/>
    <n v="4851"/>
    <x v="0"/>
    <n v="2018"/>
    <x v="2"/>
    <x v="1"/>
    <x v="0"/>
    <x v="1"/>
    <n v="0"/>
  </r>
  <r>
    <d v="2018-12-22T00:00:00"/>
    <d v="2018-10-25T00:00:00"/>
    <d v="2018-12-15T00:00:00"/>
    <x v="0"/>
    <x v="1"/>
    <s v="NF7447"/>
    <n v="2178"/>
    <x v="6"/>
    <n v="2018"/>
    <x v="2"/>
    <x v="1"/>
    <x v="3"/>
    <x v="1"/>
    <n v="7"/>
  </r>
  <r>
    <d v="2018-11-20T00:00:00"/>
    <d v="2018-10-27T00:00:00"/>
    <d v="2018-11-20T00:00:00"/>
    <x v="0"/>
    <x v="3"/>
    <s v="NF5088"/>
    <n v="4052"/>
    <x v="3"/>
    <n v="2018"/>
    <x v="2"/>
    <x v="1"/>
    <x v="2"/>
    <x v="1"/>
    <n v="0"/>
  </r>
  <r>
    <d v="2018-11-16T00:00:00"/>
    <d v="2018-10-30T00:00:00"/>
    <d v="2018-11-16T00:00:00"/>
    <x v="0"/>
    <x v="4"/>
    <s v="NF7858"/>
    <n v="2864"/>
    <x v="3"/>
    <n v="2018"/>
    <x v="2"/>
    <x v="1"/>
    <x v="2"/>
    <x v="1"/>
    <n v="0"/>
  </r>
  <r>
    <d v="2018-12-27T00:00:00"/>
    <d v="2018-11-01T00:00:00"/>
    <d v="2018-12-27T00:00:00"/>
    <x v="0"/>
    <x v="1"/>
    <s v="NF7692"/>
    <n v="2425"/>
    <x v="6"/>
    <n v="2018"/>
    <x v="3"/>
    <x v="1"/>
    <x v="3"/>
    <x v="1"/>
    <n v="0"/>
  </r>
  <r>
    <d v="2019-01-26T00:00:00"/>
    <d v="2018-11-03T00:00:00"/>
    <d v="2019-01-01T00:00:00"/>
    <x v="0"/>
    <x v="4"/>
    <s v="NF7390"/>
    <n v="1542"/>
    <x v="4"/>
    <n v="2019"/>
    <x v="3"/>
    <x v="1"/>
    <x v="4"/>
    <x v="2"/>
    <n v="25"/>
  </r>
  <r>
    <d v="2018-12-12T00:00:00"/>
    <d v="2018-11-08T00:00:00"/>
    <d v="2018-12-12T00:00:00"/>
    <x v="0"/>
    <x v="1"/>
    <s v="NF6262"/>
    <n v="1736"/>
    <x v="6"/>
    <n v="2018"/>
    <x v="3"/>
    <x v="1"/>
    <x v="3"/>
    <x v="1"/>
    <n v="0"/>
  </r>
  <r>
    <d v="2019-01-09T00:00:00"/>
    <d v="2018-11-11T00:00:00"/>
    <d v="2019-01-09T00:00:00"/>
    <x v="0"/>
    <x v="2"/>
    <s v="NF9573"/>
    <n v="1628"/>
    <x v="4"/>
    <n v="2019"/>
    <x v="3"/>
    <x v="1"/>
    <x v="4"/>
    <x v="2"/>
    <n v="0"/>
  </r>
  <r>
    <d v="2018-11-16T00:00:00"/>
    <d v="2018-11-13T00:00:00"/>
    <d v="2018-11-16T00:00:00"/>
    <x v="0"/>
    <x v="1"/>
    <s v="NF8087"/>
    <n v="3853"/>
    <x v="3"/>
    <n v="2018"/>
    <x v="3"/>
    <x v="1"/>
    <x v="2"/>
    <x v="1"/>
    <n v="0"/>
  </r>
  <r>
    <d v="2018-12-17T00:00:00"/>
    <d v="2018-11-17T00:00:00"/>
    <d v="2018-12-17T00:00:00"/>
    <x v="0"/>
    <x v="2"/>
    <s v="NF5909"/>
    <n v="883"/>
    <x v="6"/>
    <n v="2018"/>
    <x v="3"/>
    <x v="1"/>
    <x v="3"/>
    <x v="1"/>
    <n v="0"/>
  </r>
  <r>
    <d v="2018-12-07T00:00:00"/>
    <d v="2018-11-17T00:00:00"/>
    <d v="2018-12-07T00:00:00"/>
    <x v="0"/>
    <x v="1"/>
    <s v="NF4172"/>
    <n v="976"/>
    <x v="6"/>
    <n v="2018"/>
    <x v="3"/>
    <x v="1"/>
    <x v="3"/>
    <x v="1"/>
    <n v="0"/>
  </r>
  <r>
    <d v="2018-12-31T00:00:00"/>
    <d v="2018-11-20T00:00:00"/>
    <d v="2018-12-31T00:00:00"/>
    <x v="0"/>
    <x v="2"/>
    <s v="NF8957"/>
    <n v="2663"/>
    <x v="6"/>
    <n v="2018"/>
    <x v="3"/>
    <x v="1"/>
    <x v="3"/>
    <x v="1"/>
    <n v="0"/>
  </r>
  <r>
    <d v="2018-11-26T00:00:00"/>
    <d v="2018-11-26T00:00:00"/>
    <d v="2018-11-26T00:00:00"/>
    <x v="0"/>
    <x v="1"/>
    <s v="NF2981"/>
    <n v="4888"/>
    <x v="3"/>
    <n v="2018"/>
    <x v="3"/>
    <x v="1"/>
    <x v="2"/>
    <x v="1"/>
    <n v="0"/>
  </r>
  <r>
    <d v="2019-02-21T00:00:00"/>
    <d v="2018-11-29T00:00:00"/>
    <d v="2019-01-13T00:00:00"/>
    <x v="0"/>
    <x v="2"/>
    <s v="NF5104"/>
    <n v="2030"/>
    <x v="5"/>
    <n v="2019"/>
    <x v="3"/>
    <x v="1"/>
    <x v="4"/>
    <x v="2"/>
    <n v="39"/>
  </r>
  <r>
    <m/>
    <d v="2018-12-02T00:00:00"/>
    <d v="2019-01-20T00:00:00"/>
    <x v="0"/>
    <x v="1"/>
    <s v="NF3942"/>
    <n v="2117"/>
    <x v="2"/>
    <n v="0"/>
    <x v="4"/>
    <x v="1"/>
    <x v="4"/>
    <x v="2"/>
    <n v="0"/>
  </r>
  <r>
    <d v="2019-04-21T00:00:00"/>
    <d v="2018-12-04T00:00:00"/>
    <d v="2019-01-29T00:00:00"/>
    <x v="0"/>
    <x v="1"/>
    <s v="NF6376"/>
    <n v="1236"/>
    <x v="9"/>
    <n v="2019"/>
    <x v="4"/>
    <x v="1"/>
    <x v="4"/>
    <x v="2"/>
    <n v="82"/>
  </r>
  <r>
    <d v="2018-12-31T00:00:00"/>
    <d v="2018-12-09T00:00:00"/>
    <d v="2018-12-31T00:00:00"/>
    <x v="0"/>
    <x v="1"/>
    <s v="NF7518"/>
    <n v="426"/>
    <x v="6"/>
    <n v="2018"/>
    <x v="4"/>
    <x v="1"/>
    <x v="3"/>
    <x v="1"/>
    <n v="0"/>
  </r>
  <r>
    <d v="2018-12-31T00:00:00"/>
    <d v="2018-12-10T00:00:00"/>
    <d v="2018-12-24T00:00:00"/>
    <x v="0"/>
    <x v="4"/>
    <s v="NF5359"/>
    <n v="3956"/>
    <x v="6"/>
    <n v="2018"/>
    <x v="4"/>
    <x v="1"/>
    <x v="3"/>
    <x v="1"/>
    <n v="7"/>
  </r>
  <r>
    <m/>
    <d v="2018-12-14T00:00:00"/>
    <d v="2019-01-15T00:00:00"/>
    <x v="0"/>
    <x v="1"/>
    <s v="NF5153"/>
    <n v="3042"/>
    <x v="2"/>
    <n v="0"/>
    <x v="4"/>
    <x v="1"/>
    <x v="4"/>
    <x v="2"/>
    <n v="0"/>
  </r>
  <r>
    <d v="2019-02-10T00:00:00"/>
    <d v="2018-12-15T00:00:00"/>
    <d v="2019-01-24T00:00:00"/>
    <x v="0"/>
    <x v="1"/>
    <s v="NF3127"/>
    <n v="1434"/>
    <x v="5"/>
    <n v="2019"/>
    <x v="4"/>
    <x v="1"/>
    <x v="4"/>
    <x v="2"/>
    <n v="17"/>
  </r>
  <r>
    <d v="2019-01-22T00:00:00"/>
    <d v="2018-12-18T00:00:00"/>
    <d v="2019-01-22T00:00:00"/>
    <x v="0"/>
    <x v="0"/>
    <s v="NF7641"/>
    <n v="1782"/>
    <x v="4"/>
    <n v="2019"/>
    <x v="4"/>
    <x v="1"/>
    <x v="4"/>
    <x v="2"/>
    <n v="0"/>
  </r>
  <r>
    <d v="2019-02-18T00:00:00"/>
    <d v="2018-12-25T00:00:00"/>
    <d v="2019-02-18T00:00:00"/>
    <x v="0"/>
    <x v="1"/>
    <s v="NF2758"/>
    <n v="365"/>
    <x v="5"/>
    <n v="2019"/>
    <x v="4"/>
    <x v="1"/>
    <x v="5"/>
    <x v="2"/>
    <n v="0"/>
  </r>
  <r>
    <d v="2019-01-26T00:00:00"/>
    <d v="2018-12-27T00:00:00"/>
    <d v="2019-01-26T00:00:00"/>
    <x v="0"/>
    <x v="1"/>
    <s v="NF9279"/>
    <n v="2757"/>
    <x v="4"/>
    <n v="2019"/>
    <x v="4"/>
    <x v="1"/>
    <x v="4"/>
    <x v="2"/>
    <n v="0"/>
  </r>
  <r>
    <d v="2019-02-19T00:00:00"/>
    <d v="2018-12-30T00:00:00"/>
    <d v="2019-02-19T00:00:00"/>
    <x v="0"/>
    <x v="0"/>
    <s v="NF2386"/>
    <n v="2112"/>
    <x v="5"/>
    <n v="2019"/>
    <x v="4"/>
    <x v="1"/>
    <x v="5"/>
    <x v="2"/>
    <n v="0"/>
  </r>
  <r>
    <d v="2019-04-18T00:00:00"/>
    <d v="2019-01-02T00:00:00"/>
    <d v="2019-01-18T00:00:00"/>
    <x v="0"/>
    <x v="0"/>
    <s v="NF6751"/>
    <n v="2190"/>
    <x v="9"/>
    <n v="2019"/>
    <x v="5"/>
    <x v="2"/>
    <x v="4"/>
    <x v="2"/>
    <n v="90"/>
  </r>
  <r>
    <d v="2019-01-20T00:00:00"/>
    <d v="2019-01-04T00:00:00"/>
    <d v="2019-01-20T00:00:00"/>
    <x v="0"/>
    <x v="1"/>
    <s v="NF9460"/>
    <n v="2998"/>
    <x v="4"/>
    <n v="2019"/>
    <x v="5"/>
    <x v="2"/>
    <x v="4"/>
    <x v="2"/>
    <n v="0"/>
  </r>
  <r>
    <d v="2019-02-05T00:00:00"/>
    <d v="2019-01-11T00:00:00"/>
    <d v="2019-02-05T00:00:00"/>
    <x v="0"/>
    <x v="1"/>
    <s v="NF5556"/>
    <n v="3808"/>
    <x v="5"/>
    <n v="2019"/>
    <x v="5"/>
    <x v="2"/>
    <x v="5"/>
    <x v="2"/>
    <n v="0"/>
  </r>
  <r>
    <d v="2019-01-30T00:00:00"/>
    <d v="2019-01-14T00:00:00"/>
    <d v="2019-01-30T00:00:00"/>
    <x v="0"/>
    <x v="1"/>
    <s v="NF4918"/>
    <n v="4928"/>
    <x v="4"/>
    <n v="2019"/>
    <x v="5"/>
    <x v="2"/>
    <x v="4"/>
    <x v="2"/>
    <n v="0"/>
  </r>
  <r>
    <d v="2019-03-12T00:00:00"/>
    <d v="2019-01-17T00:00:00"/>
    <d v="2019-03-12T00:00:00"/>
    <x v="0"/>
    <x v="0"/>
    <s v="NF1763"/>
    <n v="4179"/>
    <x v="7"/>
    <n v="2019"/>
    <x v="5"/>
    <x v="2"/>
    <x v="6"/>
    <x v="2"/>
    <n v="0"/>
  </r>
  <r>
    <d v="2019-02-03T00:00:00"/>
    <d v="2019-01-19T00:00:00"/>
    <d v="2019-02-03T00:00:00"/>
    <x v="0"/>
    <x v="4"/>
    <s v="NF2024"/>
    <n v="4896"/>
    <x v="5"/>
    <n v="2019"/>
    <x v="5"/>
    <x v="2"/>
    <x v="5"/>
    <x v="2"/>
    <n v="0"/>
  </r>
  <r>
    <d v="2019-02-02T00:00:00"/>
    <d v="2019-01-22T00:00:00"/>
    <d v="2019-02-02T00:00:00"/>
    <x v="0"/>
    <x v="0"/>
    <s v="NF8079"/>
    <n v="4092"/>
    <x v="5"/>
    <n v="2019"/>
    <x v="5"/>
    <x v="2"/>
    <x v="5"/>
    <x v="2"/>
    <n v="0"/>
  </r>
  <r>
    <d v="2019-01-31T00:00:00"/>
    <d v="2019-01-27T00:00:00"/>
    <d v="2019-01-31T00:00:00"/>
    <x v="0"/>
    <x v="1"/>
    <s v="NF6383"/>
    <n v="2956"/>
    <x v="4"/>
    <n v="2019"/>
    <x v="5"/>
    <x v="2"/>
    <x v="4"/>
    <x v="2"/>
    <n v="0"/>
  </r>
  <r>
    <d v="2019-02-13T00:00:00"/>
    <d v="2019-01-31T00:00:00"/>
    <d v="2019-02-13T00:00:00"/>
    <x v="0"/>
    <x v="0"/>
    <s v="NF3919"/>
    <n v="533"/>
    <x v="5"/>
    <n v="2019"/>
    <x v="5"/>
    <x v="2"/>
    <x v="5"/>
    <x v="2"/>
    <n v="0"/>
  </r>
  <r>
    <d v="2019-02-24T00:00:00"/>
    <d v="2019-02-01T00:00:00"/>
    <d v="2019-02-24T00:00:00"/>
    <x v="0"/>
    <x v="2"/>
    <s v="NF1390"/>
    <n v="3519"/>
    <x v="5"/>
    <n v="2019"/>
    <x v="6"/>
    <x v="2"/>
    <x v="5"/>
    <x v="2"/>
    <n v="0"/>
  </r>
  <r>
    <d v="2019-03-24T00:00:00"/>
    <d v="2019-02-03T00:00:00"/>
    <d v="2019-03-24T00:00:00"/>
    <x v="0"/>
    <x v="4"/>
    <s v="NF2500"/>
    <n v="757"/>
    <x v="7"/>
    <n v="2019"/>
    <x v="6"/>
    <x v="2"/>
    <x v="6"/>
    <x v="2"/>
    <n v="0"/>
  </r>
  <r>
    <d v="2019-03-28T00:00:00"/>
    <d v="2019-02-07T00:00:00"/>
    <d v="2019-03-28T00:00:00"/>
    <x v="0"/>
    <x v="1"/>
    <s v="NF2427"/>
    <n v="2688"/>
    <x v="7"/>
    <n v="2019"/>
    <x v="6"/>
    <x v="2"/>
    <x v="6"/>
    <x v="2"/>
    <n v="0"/>
  </r>
  <r>
    <d v="2019-03-30T00:00:00"/>
    <d v="2019-02-09T00:00:00"/>
    <d v="2019-03-30T00:00:00"/>
    <x v="0"/>
    <x v="3"/>
    <s v="NF4680"/>
    <n v="340"/>
    <x v="7"/>
    <n v="2019"/>
    <x v="6"/>
    <x v="2"/>
    <x v="6"/>
    <x v="2"/>
    <n v="0"/>
  </r>
  <r>
    <d v="2019-02-12T00:00:00"/>
    <d v="2019-02-10T00:00:00"/>
    <d v="2019-02-12T00:00:00"/>
    <x v="0"/>
    <x v="3"/>
    <s v="NF7019"/>
    <n v="4204"/>
    <x v="5"/>
    <n v="2019"/>
    <x v="6"/>
    <x v="2"/>
    <x v="5"/>
    <x v="2"/>
    <n v="0"/>
  </r>
  <r>
    <d v="2019-03-31T00:00:00"/>
    <d v="2019-02-12T00:00:00"/>
    <d v="2019-03-31T00:00:00"/>
    <x v="0"/>
    <x v="2"/>
    <s v="NF4961"/>
    <n v="3695"/>
    <x v="7"/>
    <n v="2019"/>
    <x v="6"/>
    <x v="2"/>
    <x v="6"/>
    <x v="2"/>
    <n v="0"/>
  </r>
  <r>
    <d v="2019-06-03T00:00:00"/>
    <d v="2019-02-21T00:00:00"/>
    <d v="2019-03-24T00:00:00"/>
    <x v="0"/>
    <x v="0"/>
    <s v="NF4608"/>
    <n v="4148"/>
    <x v="11"/>
    <n v="2019"/>
    <x v="6"/>
    <x v="2"/>
    <x v="6"/>
    <x v="2"/>
    <n v="71"/>
  </r>
  <r>
    <d v="2019-04-11T00:00:00"/>
    <d v="2019-02-25T00:00:00"/>
    <d v="2019-03-29T00:00:00"/>
    <x v="0"/>
    <x v="1"/>
    <s v="NF1913"/>
    <n v="4303"/>
    <x v="9"/>
    <n v="2019"/>
    <x v="6"/>
    <x v="2"/>
    <x v="6"/>
    <x v="2"/>
    <n v="13"/>
  </r>
  <r>
    <d v="2019-03-07T00:00:00"/>
    <d v="2019-02-27T00:00:00"/>
    <d v="2019-03-07T00:00:00"/>
    <x v="0"/>
    <x v="3"/>
    <s v="NF5844"/>
    <n v="2674"/>
    <x v="7"/>
    <n v="2019"/>
    <x v="6"/>
    <x v="2"/>
    <x v="6"/>
    <x v="2"/>
    <n v="0"/>
  </r>
  <r>
    <d v="2019-04-14T00:00:00"/>
    <d v="2019-03-02T00:00:00"/>
    <d v="2019-04-14T00:00:00"/>
    <x v="0"/>
    <x v="4"/>
    <s v="NF7813"/>
    <n v="1720"/>
    <x v="9"/>
    <n v="2019"/>
    <x v="7"/>
    <x v="2"/>
    <x v="7"/>
    <x v="2"/>
    <n v="0"/>
  </r>
  <r>
    <d v="2019-04-12T00:00:00"/>
    <d v="2019-03-06T00:00:00"/>
    <d v="2019-04-12T00:00:00"/>
    <x v="0"/>
    <x v="4"/>
    <s v="NF6780"/>
    <n v="1854"/>
    <x v="9"/>
    <n v="2019"/>
    <x v="7"/>
    <x v="2"/>
    <x v="7"/>
    <x v="2"/>
    <n v="0"/>
  </r>
  <r>
    <d v="2019-03-11T00:00:00"/>
    <d v="2019-03-08T00:00:00"/>
    <d v="2019-03-11T00:00:00"/>
    <x v="0"/>
    <x v="1"/>
    <s v="NF9599"/>
    <n v="2568"/>
    <x v="7"/>
    <n v="2019"/>
    <x v="7"/>
    <x v="2"/>
    <x v="6"/>
    <x v="2"/>
    <n v="0"/>
  </r>
  <r>
    <d v="2019-04-17T00:00:00"/>
    <d v="2019-03-08T00:00:00"/>
    <d v="2019-04-17T00:00:00"/>
    <x v="0"/>
    <x v="1"/>
    <s v="NF8659"/>
    <n v="3690"/>
    <x v="9"/>
    <n v="2019"/>
    <x v="7"/>
    <x v="2"/>
    <x v="7"/>
    <x v="2"/>
    <n v="0"/>
  </r>
  <r>
    <d v="2019-06-05T00:00:00"/>
    <d v="2019-03-10T00:00:00"/>
    <d v="2019-04-15T00:00:00"/>
    <x v="0"/>
    <x v="0"/>
    <s v="NF4652"/>
    <n v="3746"/>
    <x v="11"/>
    <n v="2019"/>
    <x v="7"/>
    <x v="2"/>
    <x v="7"/>
    <x v="2"/>
    <n v="51"/>
  </r>
  <r>
    <d v="2019-04-16T00:00:00"/>
    <d v="2019-03-12T00:00:00"/>
    <d v="2019-04-16T00:00:00"/>
    <x v="0"/>
    <x v="4"/>
    <s v="NF3068"/>
    <n v="4360"/>
    <x v="9"/>
    <n v="2019"/>
    <x v="7"/>
    <x v="2"/>
    <x v="7"/>
    <x v="2"/>
    <n v="0"/>
  </r>
  <r>
    <m/>
    <d v="2019-03-13T00:00:00"/>
    <d v="2019-04-21T00:00:00"/>
    <x v="0"/>
    <x v="0"/>
    <s v="NF7141"/>
    <n v="1753"/>
    <x v="2"/>
    <n v="0"/>
    <x v="7"/>
    <x v="2"/>
    <x v="7"/>
    <x v="2"/>
    <n v="0"/>
  </r>
  <r>
    <d v="2019-03-19T00:00:00"/>
    <d v="2019-03-16T00:00:00"/>
    <d v="2019-03-19T00:00:00"/>
    <x v="0"/>
    <x v="4"/>
    <s v="NF3366"/>
    <n v="1421"/>
    <x v="7"/>
    <n v="2019"/>
    <x v="7"/>
    <x v="2"/>
    <x v="6"/>
    <x v="2"/>
    <n v="0"/>
  </r>
  <r>
    <d v="2019-04-11T00:00:00"/>
    <d v="2019-03-19T00:00:00"/>
    <d v="2019-04-11T00:00:00"/>
    <x v="0"/>
    <x v="0"/>
    <s v="NF8853"/>
    <n v="3565"/>
    <x v="9"/>
    <n v="2019"/>
    <x v="7"/>
    <x v="2"/>
    <x v="7"/>
    <x v="2"/>
    <n v="0"/>
  </r>
  <r>
    <d v="2019-07-17T00:00:00"/>
    <d v="2019-03-22T00:00:00"/>
    <d v="2019-05-01T00:00:00"/>
    <x v="0"/>
    <x v="1"/>
    <s v="NF7681"/>
    <n v="1961"/>
    <x v="10"/>
    <n v="2019"/>
    <x v="7"/>
    <x v="2"/>
    <x v="8"/>
    <x v="2"/>
    <n v="77"/>
  </r>
  <r>
    <d v="2019-04-15T00:00:00"/>
    <d v="2019-03-27T00:00:00"/>
    <d v="2019-04-02T00:00:00"/>
    <x v="0"/>
    <x v="3"/>
    <s v="NF1441"/>
    <n v="4854"/>
    <x v="9"/>
    <n v="2019"/>
    <x v="7"/>
    <x v="2"/>
    <x v="7"/>
    <x v="2"/>
    <n v="13"/>
  </r>
  <r>
    <d v="2019-04-23T00:00:00"/>
    <d v="2019-04-02T00:00:00"/>
    <d v="2019-04-23T00:00:00"/>
    <x v="0"/>
    <x v="4"/>
    <s v="NF9964"/>
    <n v="3453"/>
    <x v="9"/>
    <n v="2019"/>
    <x v="8"/>
    <x v="2"/>
    <x v="7"/>
    <x v="2"/>
    <n v="0"/>
  </r>
  <r>
    <d v="2019-04-20T00:00:00"/>
    <d v="2019-04-03T00:00:00"/>
    <d v="2019-04-05T00:00:00"/>
    <x v="0"/>
    <x v="1"/>
    <s v="NF9101"/>
    <n v="3341"/>
    <x v="9"/>
    <n v="2019"/>
    <x v="8"/>
    <x v="2"/>
    <x v="7"/>
    <x v="2"/>
    <n v="15"/>
  </r>
  <r>
    <d v="2019-05-20T00:00:00"/>
    <d v="2019-04-06T00:00:00"/>
    <d v="2019-05-20T00:00:00"/>
    <x v="0"/>
    <x v="3"/>
    <s v="NF3185"/>
    <n v="2707"/>
    <x v="8"/>
    <n v="2019"/>
    <x v="8"/>
    <x v="2"/>
    <x v="8"/>
    <x v="2"/>
    <n v="0"/>
  </r>
  <r>
    <d v="2019-05-18T00:00:00"/>
    <d v="2019-04-08T00:00:00"/>
    <d v="2019-05-18T00:00:00"/>
    <x v="0"/>
    <x v="1"/>
    <s v="NF2836"/>
    <n v="1582"/>
    <x v="8"/>
    <n v="2019"/>
    <x v="8"/>
    <x v="2"/>
    <x v="8"/>
    <x v="2"/>
    <n v="0"/>
  </r>
  <r>
    <d v="2019-05-14T00:00:00"/>
    <d v="2019-04-10T00:00:00"/>
    <d v="2019-05-14T00:00:00"/>
    <x v="0"/>
    <x v="1"/>
    <s v="NF7779"/>
    <n v="3889"/>
    <x v="8"/>
    <n v="2019"/>
    <x v="8"/>
    <x v="2"/>
    <x v="8"/>
    <x v="2"/>
    <n v="0"/>
  </r>
  <r>
    <d v="2019-04-29T00:00:00"/>
    <d v="2019-04-14T00:00:00"/>
    <d v="2019-04-29T00:00:00"/>
    <x v="0"/>
    <x v="1"/>
    <s v="NF5919"/>
    <n v="2303"/>
    <x v="9"/>
    <n v="2019"/>
    <x v="8"/>
    <x v="2"/>
    <x v="7"/>
    <x v="2"/>
    <n v="0"/>
  </r>
  <r>
    <d v="2019-05-19T00:00:00"/>
    <d v="2019-04-17T00:00:00"/>
    <d v="2019-05-19T00:00:00"/>
    <x v="0"/>
    <x v="2"/>
    <s v="NF1620"/>
    <n v="802"/>
    <x v="8"/>
    <n v="2019"/>
    <x v="8"/>
    <x v="2"/>
    <x v="8"/>
    <x v="2"/>
    <n v="0"/>
  </r>
  <r>
    <d v="2019-05-04T00:00:00"/>
    <d v="2019-04-19T00:00:00"/>
    <d v="2019-05-04T00:00:00"/>
    <x v="0"/>
    <x v="1"/>
    <s v="NF3801"/>
    <n v="4513"/>
    <x v="8"/>
    <n v="2019"/>
    <x v="8"/>
    <x v="2"/>
    <x v="8"/>
    <x v="2"/>
    <n v="0"/>
  </r>
  <r>
    <d v="2019-05-01T00:00:00"/>
    <d v="2019-04-21T00:00:00"/>
    <d v="2019-05-01T00:00:00"/>
    <x v="0"/>
    <x v="1"/>
    <s v="NF8086"/>
    <n v="3908"/>
    <x v="8"/>
    <n v="2019"/>
    <x v="8"/>
    <x v="2"/>
    <x v="8"/>
    <x v="2"/>
    <n v="0"/>
  </r>
  <r>
    <d v="2019-06-25T00:00:00"/>
    <d v="2019-04-25T00:00:00"/>
    <d v="2019-06-19T00:00:00"/>
    <x v="0"/>
    <x v="1"/>
    <s v="NF4964"/>
    <n v="156"/>
    <x v="11"/>
    <n v="2019"/>
    <x v="8"/>
    <x v="2"/>
    <x v="9"/>
    <x v="2"/>
    <n v="6"/>
  </r>
  <r>
    <d v="2019-06-06T00:00:00"/>
    <d v="2019-04-27T00:00:00"/>
    <d v="2019-06-06T00:00:00"/>
    <x v="0"/>
    <x v="2"/>
    <s v="NF6112"/>
    <n v="457"/>
    <x v="11"/>
    <n v="2019"/>
    <x v="8"/>
    <x v="2"/>
    <x v="9"/>
    <x v="2"/>
    <n v="0"/>
  </r>
  <r>
    <d v="2019-06-08T00:00:00"/>
    <d v="2019-05-03T00:00:00"/>
    <d v="2019-06-08T00:00:00"/>
    <x v="0"/>
    <x v="1"/>
    <s v="NF2333"/>
    <n v="3536"/>
    <x v="11"/>
    <n v="2019"/>
    <x v="9"/>
    <x v="2"/>
    <x v="9"/>
    <x v="2"/>
    <n v="0"/>
  </r>
  <r>
    <d v="2019-05-10T00:00:00"/>
    <d v="2019-05-05T00:00:00"/>
    <d v="2019-05-10T00:00:00"/>
    <x v="0"/>
    <x v="1"/>
    <s v="NF7121"/>
    <n v="1809"/>
    <x v="8"/>
    <n v="2019"/>
    <x v="9"/>
    <x v="2"/>
    <x v="8"/>
    <x v="2"/>
    <n v="0"/>
  </r>
  <r>
    <d v="2019-05-28T00:00:00"/>
    <d v="2019-05-06T00:00:00"/>
    <d v="2019-05-28T00:00:00"/>
    <x v="0"/>
    <x v="2"/>
    <s v="NF8208"/>
    <n v="4172"/>
    <x v="8"/>
    <n v="2019"/>
    <x v="9"/>
    <x v="2"/>
    <x v="8"/>
    <x v="2"/>
    <n v="0"/>
  </r>
  <r>
    <d v="2019-06-07T00:00:00"/>
    <d v="2019-05-07T00:00:00"/>
    <d v="2019-06-07T00:00:00"/>
    <x v="0"/>
    <x v="2"/>
    <s v="NF1320"/>
    <n v="3827"/>
    <x v="11"/>
    <n v="2019"/>
    <x v="9"/>
    <x v="2"/>
    <x v="9"/>
    <x v="2"/>
    <n v="0"/>
  </r>
  <r>
    <d v="2019-09-24T00:00:00"/>
    <d v="2019-05-09T00:00:00"/>
    <d v="2019-06-29T00:00:00"/>
    <x v="0"/>
    <x v="2"/>
    <s v="NF9162"/>
    <n v="1700"/>
    <x v="1"/>
    <n v="2019"/>
    <x v="9"/>
    <x v="2"/>
    <x v="9"/>
    <x v="2"/>
    <n v="87"/>
  </r>
  <r>
    <d v="2019-05-29T00:00:00"/>
    <d v="2019-05-10T00:00:00"/>
    <d v="2019-05-29T00:00:00"/>
    <x v="0"/>
    <x v="2"/>
    <s v="NF1497"/>
    <n v="2090"/>
    <x v="8"/>
    <n v="2019"/>
    <x v="9"/>
    <x v="2"/>
    <x v="8"/>
    <x v="2"/>
    <n v="0"/>
  </r>
  <r>
    <d v="2019-05-17T00:00:00"/>
    <d v="2019-05-13T00:00:00"/>
    <d v="2019-05-17T00:00:00"/>
    <x v="0"/>
    <x v="0"/>
    <s v="NF8398"/>
    <n v="3230"/>
    <x v="8"/>
    <n v="2019"/>
    <x v="9"/>
    <x v="2"/>
    <x v="8"/>
    <x v="2"/>
    <n v="0"/>
  </r>
  <r>
    <d v="2019-06-02T00:00:00"/>
    <d v="2019-05-16T00:00:00"/>
    <d v="2019-06-02T00:00:00"/>
    <x v="0"/>
    <x v="1"/>
    <s v="NF1274"/>
    <n v="4030"/>
    <x v="11"/>
    <n v="2019"/>
    <x v="9"/>
    <x v="2"/>
    <x v="9"/>
    <x v="2"/>
    <n v="0"/>
  </r>
  <r>
    <d v="2019-08-26T00:00:00"/>
    <d v="2019-05-19T00:00:00"/>
    <d v="2019-05-30T00:00:00"/>
    <x v="0"/>
    <x v="0"/>
    <s v="NF1599"/>
    <n v="1367"/>
    <x v="12"/>
    <n v="2019"/>
    <x v="9"/>
    <x v="2"/>
    <x v="8"/>
    <x v="2"/>
    <n v="88"/>
  </r>
  <r>
    <d v="2019-06-10T00:00:00"/>
    <d v="2019-05-22T00:00:00"/>
    <d v="2019-06-10T00:00:00"/>
    <x v="0"/>
    <x v="1"/>
    <s v="NF6880"/>
    <n v="3945"/>
    <x v="11"/>
    <n v="2019"/>
    <x v="9"/>
    <x v="2"/>
    <x v="9"/>
    <x v="2"/>
    <n v="0"/>
  </r>
  <r>
    <d v="2019-06-27T00:00:00"/>
    <d v="2019-05-25T00:00:00"/>
    <d v="2019-06-25T00:00:00"/>
    <x v="0"/>
    <x v="4"/>
    <s v="NF3246"/>
    <n v="4518"/>
    <x v="11"/>
    <n v="2019"/>
    <x v="9"/>
    <x v="2"/>
    <x v="9"/>
    <x v="2"/>
    <n v="2"/>
  </r>
  <r>
    <d v="2019-07-27T00:00:00"/>
    <d v="2019-05-29T00:00:00"/>
    <d v="2019-06-29T00:00:00"/>
    <x v="0"/>
    <x v="1"/>
    <s v="NF4547"/>
    <n v="3086"/>
    <x v="10"/>
    <n v="2019"/>
    <x v="9"/>
    <x v="2"/>
    <x v="9"/>
    <x v="2"/>
    <n v="28"/>
  </r>
  <r>
    <d v="2019-06-12T00:00:00"/>
    <d v="2019-06-03T00:00:00"/>
    <d v="2019-06-12T00:00:00"/>
    <x v="0"/>
    <x v="2"/>
    <s v="NF5900"/>
    <n v="297"/>
    <x v="11"/>
    <n v="2019"/>
    <x v="10"/>
    <x v="2"/>
    <x v="9"/>
    <x v="2"/>
    <n v="0"/>
  </r>
  <r>
    <d v="2019-06-23T00:00:00"/>
    <d v="2019-06-07T00:00:00"/>
    <d v="2019-06-23T00:00:00"/>
    <x v="0"/>
    <x v="0"/>
    <s v="NF2566"/>
    <n v="3226"/>
    <x v="11"/>
    <n v="2019"/>
    <x v="10"/>
    <x v="2"/>
    <x v="9"/>
    <x v="2"/>
    <n v="0"/>
  </r>
  <r>
    <m/>
    <d v="2019-06-09T00:00:00"/>
    <d v="2019-07-26T00:00:00"/>
    <x v="0"/>
    <x v="1"/>
    <s v="NF1823"/>
    <n v="2338"/>
    <x v="2"/>
    <n v="0"/>
    <x v="10"/>
    <x v="2"/>
    <x v="10"/>
    <x v="2"/>
    <n v="0"/>
  </r>
  <r>
    <d v="2019-10-03T00:00:00"/>
    <d v="2019-06-16T00:00:00"/>
    <d v="2019-07-18T00:00:00"/>
    <x v="0"/>
    <x v="0"/>
    <s v="NF9109"/>
    <n v="3773"/>
    <x v="0"/>
    <n v="2019"/>
    <x v="10"/>
    <x v="2"/>
    <x v="10"/>
    <x v="2"/>
    <n v="77"/>
  </r>
  <r>
    <m/>
    <d v="2019-06-19T00:00:00"/>
    <d v="2019-08-09T00:00:00"/>
    <x v="0"/>
    <x v="0"/>
    <s v="NF4812"/>
    <n v="2759"/>
    <x v="2"/>
    <n v="0"/>
    <x v="10"/>
    <x v="2"/>
    <x v="11"/>
    <x v="2"/>
    <n v="0"/>
  </r>
  <r>
    <d v="2019-08-05T00:00:00"/>
    <d v="2019-06-21T00:00:00"/>
    <d v="2019-08-05T00:00:00"/>
    <x v="0"/>
    <x v="0"/>
    <s v="NF9082"/>
    <n v="1425"/>
    <x v="12"/>
    <n v="2019"/>
    <x v="10"/>
    <x v="2"/>
    <x v="11"/>
    <x v="2"/>
    <n v="0"/>
  </r>
  <r>
    <d v="2019-08-20T00:00:00"/>
    <d v="2019-06-23T00:00:00"/>
    <d v="2019-08-20T00:00:00"/>
    <x v="0"/>
    <x v="0"/>
    <s v="NF3611"/>
    <n v="332"/>
    <x v="12"/>
    <n v="2019"/>
    <x v="10"/>
    <x v="2"/>
    <x v="11"/>
    <x v="2"/>
    <n v="0"/>
  </r>
  <r>
    <d v="2019-07-07T00:00:00"/>
    <d v="2019-06-30T00:00:00"/>
    <d v="2019-07-07T00:00:00"/>
    <x v="0"/>
    <x v="1"/>
    <s v="NF4931"/>
    <n v="2819"/>
    <x v="10"/>
    <n v="2019"/>
    <x v="10"/>
    <x v="2"/>
    <x v="10"/>
    <x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0:00:00"/>
    <d v="2017-08-10T00:00:00"/>
    <d v="2017-08-25T00:00:00"/>
    <x v="0"/>
    <x v="0"/>
    <s v="NF7238"/>
    <n v="1133"/>
    <x v="0"/>
    <n v="2017"/>
    <x v="0"/>
    <x v="0"/>
    <x v="0"/>
    <x v="0"/>
    <x v="0"/>
    <s v="A prazo"/>
    <n v="22"/>
  </r>
  <r>
    <d v="2017-09-07T00:00:00"/>
    <d v="2017-08-13T00:00:00"/>
    <d v="2017-09-07T00:00:00"/>
    <x v="0"/>
    <x v="1"/>
    <s v="NF9147"/>
    <n v="164"/>
    <x v="0"/>
    <n v="2017"/>
    <x v="0"/>
    <x v="0"/>
    <x v="1"/>
    <x v="0"/>
    <x v="0"/>
    <s v="A prazo"/>
    <n v="0"/>
  </r>
  <r>
    <d v="2017-09-29T00:00:00"/>
    <d v="2017-08-17T00:00:00"/>
    <d v="2017-09-23T00:00:00"/>
    <x v="0"/>
    <x v="1"/>
    <s v="NF8005"/>
    <n v="2937"/>
    <x v="0"/>
    <n v="2017"/>
    <x v="0"/>
    <x v="0"/>
    <x v="1"/>
    <x v="0"/>
    <x v="0"/>
    <s v="A prazo"/>
    <n v="6"/>
  </r>
  <r>
    <d v="2017-10-12T00:00:00"/>
    <d v="2017-08-22T00:00:00"/>
    <d v="2017-10-12T00:00:00"/>
    <x v="0"/>
    <x v="2"/>
    <s v="NF5493"/>
    <n v="807"/>
    <x v="1"/>
    <n v="2017"/>
    <x v="0"/>
    <x v="0"/>
    <x v="2"/>
    <x v="0"/>
    <x v="0"/>
    <s v="A prazo"/>
    <n v="0"/>
  </r>
  <r>
    <d v="2017-10-06T00:00:00"/>
    <d v="2017-08-25T00:00:00"/>
    <d v="2017-10-06T00:00:00"/>
    <x v="0"/>
    <x v="0"/>
    <s v="NF7946"/>
    <n v="2612"/>
    <x v="1"/>
    <n v="2017"/>
    <x v="0"/>
    <x v="0"/>
    <x v="2"/>
    <x v="0"/>
    <x v="0"/>
    <s v="A prazo"/>
    <n v="0"/>
  </r>
  <r>
    <d v="2017-11-15T00:00:00"/>
    <d v="2017-08-27T00:00:00"/>
    <d v="2017-10-22T00:00:00"/>
    <x v="0"/>
    <x v="1"/>
    <s v="NF8598"/>
    <n v="2483"/>
    <x v="2"/>
    <n v="2017"/>
    <x v="0"/>
    <x v="0"/>
    <x v="2"/>
    <x v="0"/>
    <x v="0"/>
    <s v="A prazo"/>
    <n v="24"/>
  </r>
  <r>
    <d v="2017-12-18T00:00:00"/>
    <d v="2017-09-01T00:00:00"/>
    <d v="2017-10-01T00:00:00"/>
    <x v="0"/>
    <x v="0"/>
    <s v="NF1535"/>
    <n v="4387"/>
    <x v="3"/>
    <n v="2017"/>
    <x v="1"/>
    <x v="0"/>
    <x v="2"/>
    <x v="0"/>
    <x v="0"/>
    <s v="A prazo"/>
    <n v="78"/>
  </r>
  <r>
    <d v="2017-09-26T00:00:00"/>
    <d v="2017-09-02T00:00:00"/>
    <d v="2017-09-26T00:00:00"/>
    <x v="0"/>
    <x v="1"/>
    <s v="NF4333"/>
    <n v="4268"/>
    <x v="0"/>
    <n v="2017"/>
    <x v="1"/>
    <x v="0"/>
    <x v="1"/>
    <x v="0"/>
    <x v="0"/>
    <s v="A prazo"/>
    <n v="0"/>
  </r>
  <r>
    <d v="2017-10-07T00:00:00"/>
    <d v="2017-09-06T00:00:00"/>
    <d v="2017-10-07T00:00:00"/>
    <x v="0"/>
    <x v="1"/>
    <s v="NF8091"/>
    <n v="3761"/>
    <x v="1"/>
    <n v="2017"/>
    <x v="1"/>
    <x v="0"/>
    <x v="2"/>
    <x v="0"/>
    <x v="0"/>
    <s v="A prazo"/>
    <n v="0"/>
  </r>
  <r>
    <m/>
    <d v="2017-09-10T00:00:00"/>
    <d v="2017-10-05T00:00:00"/>
    <x v="0"/>
    <x v="1"/>
    <s v="NF2421"/>
    <n v="4983"/>
    <x v="4"/>
    <n v="0"/>
    <x v="1"/>
    <x v="0"/>
    <x v="2"/>
    <x v="0"/>
    <x v="1"/>
    <s v="A prazo"/>
    <n v="2386"/>
  </r>
  <r>
    <d v="2017-09-19T00:00:00"/>
    <d v="2017-09-12T00:00:00"/>
    <d v="2017-09-19T00:00:00"/>
    <x v="0"/>
    <x v="3"/>
    <s v="NF9787"/>
    <n v="2502"/>
    <x v="0"/>
    <n v="2017"/>
    <x v="1"/>
    <x v="0"/>
    <x v="1"/>
    <x v="0"/>
    <x v="0"/>
    <s v="A prazo"/>
    <n v="0"/>
  </r>
  <r>
    <d v="2017-09-26T00:00:00"/>
    <d v="2017-09-16T00:00:00"/>
    <d v="2017-09-24T00:00:00"/>
    <x v="0"/>
    <x v="1"/>
    <s v="NF8674"/>
    <n v="2337"/>
    <x v="0"/>
    <n v="2017"/>
    <x v="1"/>
    <x v="0"/>
    <x v="1"/>
    <x v="0"/>
    <x v="0"/>
    <s v="A prazo"/>
    <n v="2"/>
  </r>
  <r>
    <d v="2017-10-02T00:00:00"/>
    <d v="2017-09-23T00:00:00"/>
    <d v="2017-10-02T00:00:00"/>
    <x v="0"/>
    <x v="4"/>
    <s v="NF5880"/>
    <n v="3125"/>
    <x v="1"/>
    <n v="2017"/>
    <x v="1"/>
    <x v="0"/>
    <x v="2"/>
    <x v="0"/>
    <x v="0"/>
    <s v="A prazo"/>
    <n v="0"/>
  </r>
  <r>
    <d v="2017-11-17T00:00:00"/>
    <d v="2017-09-26T00:00:00"/>
    <d v="2017-11-17T00:00:00"/>
    <x v="0"/>
    <x v="1"/>
    <s v="NF2763"/>
    <n v="1201"/>
    <x v="2"/>
    <n v="2017"/>
    <x v="1"/>
    <x v="0"/>
    <x v="3"/>
    <x v="0"/>
    <x v="0"/>
    <s v="A prazo"/>
    <n v="0"/>
  </r>
  <r>
    <d v="2017-10-25T00:00:00"/>
    <d v="2017-09-27T00:00:00"/>
    <d v="2017-10-10T00:00:00"/>
    <x v="0"/>
    <x v="0"/>
    <s v="NF3303"/>
    <n v="4380"/>
    <x v="1"/>
    <n v="2017"/>
    <x v="1"/>
    <x v="0"/>
    <x v="2"/>
    <x v="0"/>
    <x v="0"/>
    <s v="A prazo"/>
    <n v="15"/>
  </r>
  <r>
    <d v="2017-10-11T00:00:00"/>
    <d v="2017-09-30T00:00:00"/>
    <d v="2017-10-11T00:00:00"/>
    <x v="0"/>
    <x v="4"/>
    <s v="NF3966"/>
    <n v="919"/>
    <x v="1"/>
    <n v="2017"/>
    <x v="1"/>
    <x v="0"/>
    <x v="2"/>
    <x v="0"/>
    <x v="0"/>
    <s v="A prazo"/>
    <n v="0"/>
  </r>
  <r>
    <d v="2017-10-17T00:00:00"/>
    <d v="2017-10-04T00:00:00"/>
    <d v="2017-10-17T00:00:00"/>
    <x v="0"/>
    <x v="2"/>
    <s v="NF6107"/>
    <n v="4590"/>
    <x v="1"/>
    <n v="2017"/>
    <x v="2"/>
    <x v="0"/>
    <x v="2"/>
    <x v="0"/>
    <x v="0"/>
    <s v="A prazo"/>
    <n v="0"/>
  </r>
  <r>
    <d v="2017-11-13T00:00:00"/>
    <d v="2017-10-07T00:00:00"/>
    <d v="2017-11-13T00:00:00"/>
    <x v="0"/>
    <x v="3"/>
    <s v="NF4832"/>
    <n v="1958"/>
    <x v="2"/>
    <n v="2017"/>
    <x v="2"/>
    <x v="0"/>
    <x v="3"/>
    <x v="0"/>
    <x v="0"/>
    <s v="A prazo"/>
    <n v="0"/>
  </r>
  <r>
    <m/>
    <d v="2017-10-09T00:00:00"/>
    <d v="2017-11-04T00:00:00"/>
    <x v="0"/>
    <x v="0"/>
    <s v="NF5012"/>
    <n v="1171"/>
    <x v="4"/>
    <n v="0"/>
    <x v="2"/>
    <x v="0"/>
    <x v="3"/>
    <x v="0"/>
    <x v="1"/>
    <s v="A prazo"/>
    <n v="2356"/>
  </r>
  <r>
    <d v="2018-02-03T00:00:00"/>
    <d v="2017-10-11T00:00:00"/>
    <d v="2017-11-21T00:00:00"/>
    <x v="0"/>
    <x v="1"/>
    <s v="NF7669"/>
    <n v="2587"/>
    <x v="5"/>
    <n v="2018"/>
    <x v="2"/>
    <x v="0"/>
    <x v="3"/>
    <x v="0"/>
    <x v="0"/>
    <s v="A prazo"/>
    <n v="74"/>
  </r>
  <r>
    <d v="2017-11-06T00:00:00"/>
    <d v="2017-10-15T00:00:00"/>
    <d v="2017-11-06T00:00:00"/>
    <x v="0"/>
    <x v="1"/>
    <s v="NF7663"/>
    <n v="3425"/>
    <x v="2"/>
    <n v="2017"/>
    <x v="2"/>
    <x v="0"/>
    <x v="3"/>
    <x v="0"/>
    <x v="0"/>
    <s v="A prazo"/>
    <n v="0"/>
  </r>
  <r>
    <d v="2017-11-18T00:00:00"/>
    <d v="2017-10-18T00:00:00"/>
    <d v="2017-11-18T00:00:00"/>
    <x v="0"/>
    <x v="2"/>
    <s v="NF4063"/>
    <n v="4454"/>
    <x v="2"/>
    <n v="2017"/>
    <x v="2"/>
    <x v="0"/>
    <x v="3"/>
    <x v="0"/>
    <x v="0"/>
    <s v="A prazo"/>
    <n v="0"/>
  </r>
  <r>
    <d v="2017-10-29T00:00:00"/>
    <d v="2017-10-22T00:00:00"/>
    <d v="2017-10-29T00:00:00"/>
    <x v="0"/>
    <x v="0"/>
    <s v="NF4290"/>
    <n v="2134"/>
    <x v="1"/>
    <n v="2017"/>
    <x v="2"/>
    <x v="0"/>
    <x v="2"/>
    <x v="0"/>
    <x v="0"/>
    <s v="A prazo"/>
    <n v="0"/>
  </r>
  <r>
    <d v="2017-12-17T00:00:00"/>
    <d v="2017-10-24T00:00:00"/>
    <d v="2017-11-19T00:00:00"/>
    <x v="0"/>
    <x v="3"/>
    <s v="NF7319"/>
    <n v="257"/>
    <x v="3"/>
    <n v="2017"/>
    <x v="2"/>
    <x v="0"/>
    <x v="3"/>
    <x v="0"/>
    <x v="0"/>
    <s v="A prazo"/>
    <n v="28"/>
  </r>
  <r>
    <d v="2017-11-29T00:00:00"/>
    <d v="2017-10-24T00:00:00"/>
    <d v="2017-11-29T00:00:00"/>
    <x v="0"/>
    <x v="4"/>
    <s v="NF7020"/>
    <n v="2019"/>
    <x v="2"/>
    <n v="2017"/>
    <x v="2"/>
    <x v="0"/>
    <x v="3"/>
    <x v="0"/>
    <x v="0"/>
    <s v="A prazo"/>
    <n v="0"/>
  </r>
  <r>
    <d v="2017-12-22T00:00:00"/>
    <d v="2017-10-26T00:00:00"/>
    <d v="2017-12-22T00:00:00"/>
    <x v="0"/>
    <x v="1"/>
    <s v="NF7221"/>
    <n v="3696"/>
    <x v="3"/>
    <n v="2017"/>
    <x v="2"/>
    <x v="0"/>
    <x v="4"/>
    <x v="0"/>
    <x v="0"/>
    <s v="A prazo"/>
    <n v="0"/>
  </r>
  <r>
    <d v="2017-11-13T00:00:00"/>
    <d v="2017-10-30T00:00:00"/>
    <d v="2017-11-13T00:00:00"/>
    <x v="0"/>
    <x v="4"/>
    <s v="NF5004"/>
    <n v="4446"/>
    <x v="2"/>
    <n v="2017"/>
    <x v="2"/>
    <x v="0"/>
    <x v="3"/>
    <x v="0"/>
    <x v="0"/>
    <s v="A prazo"/>
    <n v="0"/>
  </r>
  <r>
    <d v="2017-11-18T00:00:00"/>
    <d v="2017-11-01T00:00:00"/>
    <d v="2017-11-18T00:00:00"/>
    <x v="0"/>
    <x v="4"/>
    <s v="NF8690"/>
    <n v="1445"/>
    <x v="2"/>
    <n v="2017"/>
    <x v="3"/>
    <x v="0"/>
    <x v="3"/>
    <x v="0"/>
    <x v="0"/>
    <s v="A prazo"/>
    <n v="0"/>
  </r>
  <r>
    <d v="2017-12-13T00:00:00"/>
    <d v="2017-11-04T00:00:00"/>
    <d v="2017-11-29T00:00:00"/>
    <x v="0"/>
    <x v="0"/>
    <s v="NF3424"/>
    <n v="3559"/>
    <x v="3"/>
    <n v="2017"/>
    <x v="3"/>
    <x v="0"/>
    <x v="3"/>
    <x v="0"/>
    <x v="0"/>
    <s v="A prazo"/>
    <n v="14"/>
  </r>
  <r>
    <d v="2017-12-04T00:00:00"/>
    <d v="2017-11-08T00:00:00"/>
    <d v="2017-11-14T00:00:00"/>
    <x v="0"/>
    <x v="1"/>
    <s v="NF5808"/>
    <n v="547"/>
    <x v="3"/>
    <n v="2017"/>
    <x v="3"/>
    <x v="0"/>
    <x v="3"/>
    <x v="0"/>
    <x v="0"/>
    <s v="A prazo"/>
    <n v="20"/>
  </r>
  <r>
    <d v="2017-12-21T00:00:00"/>
    <d v="2017-11-12T00:00:00"/>
    <d v="2017-12-21T00:00:00"/>
    <x v="0"/>
    <x v="1"/>
    <s v="NF2852"/>
    <n v="1221"/>
    <x v="3"/>
    <n v="2017"/>
    <x v="3"/>
    <x v="0"/>
    <x v="4"/>
    <x v="0"/>
    <x v="0"/>
    <s v="A prazo"/>
    <n v="0"/>
  </r>
  <r>
    <d v="2018-01-30T00:00:00"/>
    <d v="2017-11-14T00:00:00"/>
    <d v="2018-01-01T00:00:00"/>
    <x v="0"/>
    <x v="4"/>
    <s v="NF2347"/>
    <n v="4108"/>
    <x v="6"/>
    <n v="2018"/>
    <x v="3"/>
    <x v="0"/>
    <x v="5"/>
    <x v="1"/>
    <x v="0"/>
    <s v="A prazo"/>
    <n v="29"/>
  </r>
  <r>
    <d v="2017-12-12T00:00:00"/>
    <d v="2017-11-16T00:00:00"/>
    <d v="2017-12-12T00:00:00"/>
    <x v="0"/>
    <x v="1"/>
    <s v="NF7848"/>
    <n v="3714"/>
    <x v="3"/>
    <n v="2017"/>
    <x v="3"/>
    <x v="0"/>
    <x v="4"/>
    <x v="0"/>
    <x v="0"/>
    <s v="A prazo"/>
    <n v="0"/>
  </r>
  <r>
    <d v="2018-01-01T00:00:00"/>
    <d v="2017-11-18T00:00:00"/>
    <d v="2018-01-01T00:00:00"/>
    <x v="0"/>
    <x v="3"/>
    <s v="NF4449"/>
    <n v="4843"/>
    <x v="6"/>
    <n v="2018"/>
    <x v="3"/>
    <x v="0"/>
    <x v="5"/>
    <x v="1"/>
    <x v="0"/>
    <s v="A prazo"/>
    <n v="0"/>
  </r>
  <r>
    <d v="2018-02-20T00:00:00"/>
    <d v="2017-11-19T00:00:00"/>
    <d v="2017-12-21T00:00:00"/>
    <x v="0"/>
    <x v="2"/>
    <s v="NF7540"/>
    <n v="4831"/>
    <x v="5"/>
    <n v="2018"/>
    <x v="3"/>
    <x v="0"/>
    <x v="4"/>
    <x v="0"/>
    <x v="0"/>
    <s v="A prazo"/>
    <n v="61"/>
  </r>
  <r>
    <d v="2018-03-29T00:00:00"/>
    <d v="2017-11-20T00:00:00"/>
    <d v="2018-01-05T00:00:00"/>
    <x v="0"/>
    <x v="1"/>
    <s v="NF7741"/>
    <n v="2072"/>
    <x v="7"/>
    <n v="2018"/>
    <x v="3"/>
    <x v="0"/>
    <x v="5"/>
    <x v="1"/>
    <x v="0"/>
    <s v="A prazo"/>
    <n v="83"/>
  </r>
  <r>
    <d v="2018-01-22T00:00:00"/>
    <d v="2017-11-24T00:00:00"/>
    <d v="2018-01-22T00:00:00"/>
    <x v="0"/>
    <x v="0"/>
    <s v="NF6190"/>
    <n v="3992"/>
    <x v="6"/>
    <n v="2018"/>
    <x v="3"/>
    <x v="0"/>
    <x v="5"/>
    <x v="1"/>
    <x v="0"/>
    <s v="A prazo"/>
    <n v="0"/>
  </r>
  <r>
    <m/>
    <d v="2017-11-29T00:00:00"/>
    <d v="2018-01-26T00:00:00"/>
    <x v="0"/>
    <x v="3"/>
    <s v="NF4129"/>
    <n v="1284"/>
    <x v="4"/>
    <n v="0"/>
    <x v="3"/>
    <x v="0"/>
    <x v="5"/>
    <x v="1"/>
    <x v="1"/>
    <s v="A prazo"/>
    <n v="2273"/>
  </r>
  <r>
    <d v="2018-01-21T00:00:00"/>
    <d v="2017-12-04T00:00:00"/>
    <d v="2018-01-21T00:00:00"/>
    <x v="0"/>
    <x v="0"/>
    <s v="NF6811"/>
    <n v="4073"/>
    <x v="6"/>
    <n v="2018"/>
    <x v="4"/>
    <x v="0"/>
    <x v="5"/>
    <x v="1"/>
    <x v="0"/>
    <s v="A prazo"/>
    <n v="0"/>
  </r>
  <r>
    <d v="2017-12-15T00:00:00"/>
    <d v="2017-12-04T00:00:00"/>
    <d v="2017-12-15T00:00:00"/>
    <x v="0"/>
    <x v="3"/>
    <s v="NF1550"/>
    <n v="3008"/>
    <x v="3"/>
    <n v="2017"/>
    <x v="4"/>
    <x v="0"/>
    <x v="4"/>
    <x v="0"/>
    <x v="0"/>
    <s v="A prazo"/>
    <n v="0"/>
  </r>
  <r>
    <d v="2018-01-31T00:00:00"/>
    <d v="2017-12-11T00:00:00"/>
    <d v="2018-01-31T00:00:00"/>
    <x v="0"/>
    <x v="3"/>
    <s v="NF7213"/>
    <n v="1267"/>
    <x v="6"/>
    <n v="2018"/>
    <x v="4"/>
    <x v="0"/>
    <x v="5"/>
    <x v="1"/>
    <x v="0"/>
    <s v="A prazo"/>
    <n v="0"/>
  </r>
  <r>
    <d v="2018-01-03T00:00:00"/>
    <d v="2017-12-13T00:00:00"/>
    <d v="2018-01-03T00:00:00"/>
    <x v="0"/>
    <x v="3"/>
    <s v="NF8396"/>
    <n v="284"/>
    <x v="6"/>
    <n v="2018"/>
    <x v="4"/>
    <x v="0"/>
    <x v="5"/>
    <x v="1"/>
    <x v="0"/>
    <s v="A prazo"/>
    <n v="0"/>
  </r>
  <r>
    <d v="2017-12-17T00:00:00"/>
    <d v="2017-12-14T00:00:00"/>
    <d v="2017-12-17T00:00:00"/>
    <x v="0"/>
    <x v="1"/>
    <s v="NF2432"/>
    <n v="2046"/>
    <x v="3"/>
    <n v="2017"/>
    <x v="4"/>
    <x v="0"/>
    <x v="4"/>
    <x v="0"/>
    <x v="0"/>
    <s v="A prazo"/>
    <n v="0"/>
  </r>
  <r>
    <d v="2018-02-04T00:00:00"/>
    <d v="2017-12-16T00:00:00"/>
    <d v="2018-01-22T00:00:00"/>
    <x v="0"/>
    <x v="0"/>
    <s v="NF4722"/>
    <n v="3880"/>
    <x v="5"/>
    <n v="2018"/>
    <x v="4"/>
    <x v="0"/>
    <x v="5"/>
    <x v="1"/>
    <x v="0"/>
    <s v="A prazo"/>
    <n v="13"/>
  </r>
  <r>
    <d v="2018-01-23T00:00:00"/>
    <d v="2017-12-17T00:00:00"/>
    <d v="2018-01-23T00:00:00"/>
    <x v="0"/>
    <x v="0"/>
    <s v="NF8944"/>
    <n v="3149"/>
    <x v="6"/>
    <n v="2018"/>
    <x v="4"/>
    <x v="0"/>
    <x v="5"/>
    <x v="1"/>
    <x v="0"/>
    <s v="A prazo"/>
    <n v="0"/>
  </r>
  <r>
    <d v="2018-01-25T00:00:00"/>
    <d v="2017-12-19T00:00:00"/>
    <d v="2018-01-25T00:00:00"/>
    <x v="0"/>
    <x v="1"/>
    <s v="NF2816"/>
    <n v="668"/>
    <x v="6"/>
    <n v="2018"/>
    <x v="4"/>
    <x v="0"/>
    <x v="5"/>
    <x v="1"/>
    <x v="0"/>
    <s v="A prazo"/>
    <n v="0"/>
  </r>
  <r>
    <d v="2018-01-17T00:00:00"/>
    <d v="2017-12-20T00:00:00"/>
    <d v="2018-01-17T00:00:00"/>
    <x v="0"/>
    <x v="2"/>
    <s v="NF6358"/>
    <n v="3721"/>
    <x v="6"/>
    <n v="2018"/>
    <x v="4"/>
    <x v="0"/>
    <x v="5"/>
    <x v="1"/>
    <x v="0"/>
    <s v="A prazo"/>
    <n v="0"/>
  </r>
  <r>
    <d v="2018-05-02T00:00:00"/>
    <d v="2017-12-22T00:00:00"/>
    <d v="2018-02-02T00:00:00"/>
    <x v="0"/>
    <x v="0"/>
    <s v="NF8459"/>
    <n v="3114"/>
    <x v="8"/>
    <n v="2018"/>
    <x v="4"/>
    <x v="0"/>
    <x v="6"/>
    <x v="1"/>
    <x v="0"/>
    <s v="A prazo"/>
    <n v="89"/>
  </r>
  <r>
    <d v="2018-03-12T00:00:00"/>
    <d v="2017-12-26T00:00:00"/>
    <d v="2018-02-19T00:00:00"/>
    <x v="0"/>
    <x v="1"/>
    <s v="NF5737"/>
    <n v="1436"/>
    <x v="7"/>
    <n v="2018"/>
    <x v="4"/>
    <x v="0"/>
    <x v="6"/>
    <x v="1"/>
    <x v="0"/>
    <s v="A prazo"/>
    <n v="21"/>
  </r>
  <r>
    <d v="2018-01-01T00:00:00"/>
    <d v="2017-12-30T00:00:00"/>
    <d v="2018-01-01T00:00:00"/>
    <x v="0"/>
    <x v="1"/>
    <s v="NF8895"/>
    <n v="3192"/>
    <x v="6"/>
    <n v="2018"/>
    <x v="4"/>
    <x v="0"/>
    <x v="5"/>
    <x v="1"/>
    <x v="0"/>
    <s v="A prazo"/>
    <n v="0"/>
  </r>
  <r>
    <d v="2018-02-13T00:00:00"/>
    <d v="2017-12-31T00:00:00"/>
    <d v="2018-02-13T00:00:00"/>
    <x v="0"/>
    <x v="2"/>
    <s v="NF2196"/>
    <n v="2687"/>
    <x v="5"/>
    <n v="2018"/>
    <x v="4"/>
    <x v="0"/>
    <x v="6"/>
    <x v="1"/>
    <x v="0"/>
    <s v="A prazo"/>
    <n v="0"/>
  </r>
  <r>
    <d v="2018-02-28T00:00:00"/>
    <d v="2018-01-03T00:00:00"/>
    <d v="2018-02-28T00:00:00"/>
    <x v="0"/>
    <x v="1"/>
    <s v="NF1631"/>
    <n v="1561"/>
    <x v="5"/>
    <n v="2018"/>
    <x v="5"/>
    <x v="1"/>
    <x v="6"/>
    <x v="1"/>
    <x v="0"/>
    <s v="A prazo"/>
    <n v="0"/>
  </r>
  <r>
    <d v="2018-01-13T00:00:00"/>
    <d v="2018-01-09T00:00:00"/>
    <d v="2018-01-13T00:00:00"/>
    <x v="0"/>
    <x v="1"/>
    <s v="NF9340"/>
    <n v="1573"/>
    <x v="6"/>
    <n v="2018"/>
    <x v="5"/>
    <x v="1"/>
    <x v="5"/>
    <x v="1"/>
    <x v="0"/>
    <s v="A prazo"/>
    <n v="0"/>
  </r>
  <r>
    <d v="2018-02-16T00:00:00"/>
    <d v="2018-01-17T00:00:00"/>
    <d v="2018-02-16T00:00:00"/>
    <x v="0"/>
    <x v="1"/>
    <s v="NF6851"/>
    <n v="1364"/>
    <x v="5"/>
    <n v="2018"/>
    <x v="5"/>
    <x v="1"/>
    <x v="6"/>
    <x v="1"/>
    <x v="0"/>
    <s v="A prazo"/>
    <n v="0"/>
  </r>
  <r>
    <d v="2018-03-07T00:00:00"/>
    <d v="2018-01-21T00:00:00"/>
    <d v="2018-03-07T00:00:00"/>
    <x v="0"/>
    <x v="2"/>
    <s v="NF3336"/>
    <n v="783"/>
    <x v="7"/>
    <n v="2018"/>
    <x v="5"/>
    <x v="1"/>
    <x v="7"/>
    <x v="1"/>
    <x v="0"/>
    <s v="A prazo"/>
    <n v="0"/>
  </r>
  <r>
    <d v="2018-03-05T00:00:00"/>
    <d v="2018-01-22T00:00:00"/>
    <d v="2018-02-14T00:00:00"/>
    <x v="0"/>
    <x v="2"/>
    <s v="NF7526"/>
    <n v="3928"/>
    <x v="7"/>
    <n v="2018"/>
    <x v="5"/>
    <x v="1"/>
    <x v="6"/>
    <x v="1"/>
    <x v="0"/>
    <s v="A prazo"/>
    <n v="19"/>
  </r>
  <r>
    <d v="2018-02-11T00:00:00"/>
    <d v="2018-01-24T00:00:00"/>
    <d v="2018-02-11T00:00:00"/>
    <x v="0"/>
    <x v="0"/>
    <s v="NF3023"/>
    <n v="3843"/>
    <x v="5"/>
    <n v="2018"/>
    <x v="5"/>
    <x v="1"/>
    <x v="6"/>
    <x v="1"/>
    <x v="0"/>
    <s v="A prazo"/>
    <n v="0"/>
  </r>
  <r>
    <d v="2018-03-24T00:00:00"/>
    <d v="2018-01-25T00:00:00"/>
    <d v="2018-01-29T00:00:00"/>
    <x v="0"/>
    <x v="3"/>
    <s v="NF7934"/>
    <n v="1864"/>
    <x v="7"/>
    <n v="2018"/>
    <x v="5"/>
    <x v="1"/>
    <x v="5"/>
    <x v="1"/>
    <x v="0"/>
    <s v="A prazo"/>
    <n v="54"/>
  </r>
  <r>
    <d v="2018-03-22T00:00:00"/>
    <d v="2018-01-28T00:00:00"/>
    <d v="2018-03-22T00:00:00"/>
    <x v="0"/>
    <x v="1"/>
    <s v="NF7720"/>
    <n v="1184"/>
    <x v="7"/>
    <n v="2018"/>
    <x v="5"/>
    <x v="1"/>
    <x v="7"/>
    <x v="1"/>
    <x v="0"/>
    <s v="A prazo"/>
    <n v="0"/>
  </r>
  <r>
    <d v="2018-03-02T00:00:00"/>
    <d v="2018-01-29T00:00:00"/>
    <d v="2018-03-02T00:00:00"/>
    <x v="0"/>
    <x v="1"/>
    <s v="NF2719"/>
    <n v="4055"/>
    <x v="7"/>
    <n v="2018"/>
    <x v="5"/>
    <x v="1"/>
    <x v="7"/>
    <x v="1"/>
    <x v="0"/>
    <s v="A prazo"/>
    <n v="0"/>
  </r>
  <r>
    <d v="2018-03-19T00:00:00"/>
    <d v="2018-01-30T00:00:00"/>
    <d v="2018-03-19T00:00:00"/>
    <x v="0"/>
    <x v="1"/>
    <s v="NF3036"/>
    <n v="427"/>
    <x v="7"/>
    <n v="2018"/>
    <x v="5"/>
    <x v="1"/>
    <x v="7"/>
    <x v="1"/>
    <x v="0"/>
    <s v="A prazo"/>
    <n v="0"/>
  </r>
  <r>
    <d v="2018-02-07T00:00:00"/>
    <d v="2018-02-02T00:00:00"/>
    <d v="2018-02-07T00:00:00"/>
    <x v="0"/>
    <x v="4"/>
    <s v="NF4604"/>
    <n v="460"/>
    <x v="5"/>
    <n v="2018"/>
    <x v="6"/>
    <x v="1"/>
    <x v="6"/>
    <x v="1"/>
    <x v="0"/>
    <s v="A prazo"/>
    <n v="0"/>
  </r>
  <r>
    <d v="2018-03-31T00:00:00"/>
    <d v="2018-02-05T00:00:00"/>
    <d v="2018-03-31T00:00:00"/>
    <x v="0"/>
    <x v="2"/>
    <s v="NF2493"/>
    <n v="964"/>
    <x v="7"/>
    <n v="2018"/>
    <x v="6"/>
    <x v="1"/>
    <x v="7"/>
    <x v="1"/>
    <x v="0"/>
    <s v="A prazo"/>
    <n v="0"/>
  </r>
  <r>
    <d v="2018-02-14T00:00:00"/>
    <d v="2018-02-09T00:00:00"/>
    <d v="2018-02-14T00:00:00"/>
    <x v="0"/>
    <x v="1"/>
    <s v="NF5788"/>
    <n v="3412"/>
    <x v="5"/>
    <n v="2018"/>
    <x v="6"/>
    <x v="1"/>
    <x v="6"/>
    <x v="1"/>
    <x v="0"/>
    <s v="A prazo"/>
    <n v="0"/>
  </r>
  <r>
    <d v="2018-02-15T00:00:00"/>
    <d v="2018-02-11T00:00:00"/>
    <d v="2018-02-15T00:00:00"/>
    <x v="0"/>
    <x v="0"/>
    <s v="NF9580"/>
    <n v="3095"/>
    <x v="5"/>
    <n v="2018"/>
    <x v="6"/>
    <x v="1"/>
    <x v="6"/>
    <x v="1"/>
    <x v="0"/>
    <s v="A prazo"/>
    <n v="0"/>
  </r>
  <r>
    <d v="2018-04-03T00:00:00"/>
    <d v="2018-02-17T00:00:00"/>
    <d v="2018-04-03T00:00:00"/>
    <x v="0"/>
    <x v="4"/>
    <s v="NF4061"/>
    <n v="1532"/>
    <x v="9"/>
    <n v="2018"/>
    <x v="6"/>
    <x v="1"/>
    <x v="8"/>
    <x v="1"/>
    <x v="0"/>
    <s v="A prazo"/>
    <n v="0"/>
  </r>
  <r>
    <d v="2018-04-03T00:00:00"/>
    <d v="2018-02-20T00:00:00"/>
    <d v="2018-04-03T00:00:00"/>
    <x v="0"/>
    <x v="4"/>
    <s v="NF6503"/>
    <n v="3726"/>
    <x v="9"/>
    <n v="2018"/>
    <x v="6"/>
    <x v="1"/>
    <x v="8"/>
    <x v="1"/>
    <x v="0"/>
    <s v="A prazo"/>
    <n v="0"/>
  </r>
  <r>
    <d v="2018-06-10T00:00:00"/>
    <d v="2018-02-23T00:00:00"/>
    <d v="2018-03-21T00:00:00"/>
    <x v="0"/>
    <x v="1"/>
    <s v="NF6701"/>
    <n v="4322"/>
    <x v="10"/>
    <n v="2018"/>
    <x v="6"/>
    <x v="1"/>
    <x v="7"/>
    <x v="1"/>
    <x v="0"/>
    <s v="A prazo"/>
    <n v="81"/>
  </r>
  <r>
    <d v="2018-06-02T00:00:00"/>
    <d v="2018-02-25T00:00:00"/>
    <d v="2018-04-15T00:00:00"/>
    <x v="0"/>
    <x v="0"/>
    <s v="NF8891"/>
    <n v="3998"/>
    <x v="10"/>
    <n v="2018"/>
    <x v="6"/>
    <x v="1"/>
    <x v="8"/>
    <x v="1"/>
    <x v="0"/>
    <s v="A prazo"/>
    <n v="48"/>
  </r>
  <r>
    <d v="2018-06-17T00:00:00"/>
    <d v="2018-02-27T00:00:00"/>
    <d v="2018-03-29T00:00:00"/>
    <x v="0"/>
    <x v="0"/>
    <s v="NF2640"/>
    <n v="3252"/>
    <x v="10"/>
    <n v="2018"/>
    <x v="6"/>
    <x v="1"/>
    <x v="7"/>
    <x v="1"/>
    <x v="0"/>
    <s v="A prazo"/>
    <n v="80"/>
  </r>
  <r>
    <d v="2018-03-10T00:00:00"/>
    <d v="2018-03-01T00:00:00"/>
    <d v="2018-03-10T00:00:00"/>
    <x v="0"/>
    <x v="4"/>
    <s v="NF8852"/>
    <n v="3701"/>
    <x v="7"/>
    <n v="2018"/>
    <x v="7"/>
    <x v="1"/>
    <x v="7"/>
    <x v="1"/>
    <x v="0"/>
    <s v="A prazo"/>
    <n v="0"/>
  </r>
  <r>
    <d v="2018-04-12T00:00:00"/>
    <d v="2018-03-03T00:00:00"/>
    <d v="2018-04-12T00:00:00"/>
    <x v="0"/>
    <x v="2"/>
    <s v="NF7869"/>
    <n v="1977"/>
    <x v="9"/>
    <n v="2018"/>
    <x v="7"/>
    <x v="1"/>
    <x v="8"/>
    <x v="1"/>
    <x v="0"/>
    <s v="A prazo"/>
    <n v="0"/>
  </r>
  <r>
    <d v="2018-06-26T00:00:00"/>
    <d v="2018-03-04T00:00:00"/>
    <d v="2018-04-21T00:00:00"/>
    <x v="0"/>
    <x v="4"/>
    <s v="NF4994"/>
    <n v="1217"/>
    <x v="10"/>
    <n v="2018"/>
    <x v="7"/>
    <x v="1"/>
    <x v="8"/>
    <x v="1"/>
    <x v="0"/>
    <s v="A prazo"/>
    <n v="66"/>
  </r>
  <r>
    <d v="2018-07-02T00:00:00"/>
    <d v="2018-03-07T00:00:00"/>
    <d v="2018-04-13T00:00:00"/>
    <x v="0"/>
    <x v="3"/>
    <s v="NF5720"/>
    <n v="1660"/>
    <x v="11"/>
    <n v="2018"/>
    <x v="7"/>
    <x v="1"/>
    <x v="8"/>
    <x v="1"/>
    <x v="0"/>
    <s v="A prazo"/>
    <n v="80"/>
  </r>
  <r>
    <d v="2018-03-25T00:00:00"/>
    <d v="2018-03-10T00:00:00"/>
    <d v="2018-03-25T00:00:00"/>
    <x v="0"/>
    <x v="3"/>
    <s v="NF6393"/>
    <n v="837"/>
    <x v="7"/>
    <n v="2018"/>
    <x v="7"/>
    <x v="1"/>
    <x v="7"/>
    <x v="1"/>
    <x v="0"/>
    <s v="A prazo"/>
    <n v="0"/>
  </r>
  <r>
    <d v="2018-04-10T00:00:00"/>
    <d v="2018-03-12T00:00:00"/>
    <d v="2018-04-10T00:00:00"/>
    <x v="0"/>
    <x v="1"/>
    <s v="NF9057"/>
    <n v="1838"/>
    <x v="9"/>
    <n v="2018"/>
    <x v="7"/>
    <x v="1"/>
    <x v="8"/>
    <x v="1"/>
    <x v="0"/>
    <s v="A prazo"/>
    <n v="0"/>
  </r>
  <r>
    <d v="2018-04-17T00:00:00"/>
    <d v="2018-03-17T00:00:00"/>
    <d v="2018-04-17T00:00:00"/>
    <x v="0"/>
    <x v="2"/>
    <s v="NF7365"/>
    <n v="4471"/>
    <x v="9"/>
    <n v="2018"/>
    <x v="7"/>
    <x v="1"/>
    <x v="8"/>
    <x v="1"/>
    <x v="0"/>
    <s v="A prazo"/>
    <n v="0"/>
  </r>
  <r>
    <d v="2018-05-14T00:00:00"/>
    <d v="2018-03-18T00:00:00"/>
    <d v="2018-05-14T00:00:00"/>
    <x v="0"/>
    <x v="1"/>
    <s v="NF4559"/>
    <n v="3540"/>
    <x v="8"/>
    <n v="2018"/>
    <x v="7"/>
    <x v="1"/>
    <x v="9"/>
    <x v="1"/>
    <x v="0"/>
    <s v="A prazo"/>
    <n v="0"/>
  </r>
  <r>
    <d v="2018-04-30T00:00:00"/>
    <d v="2018-03-21T00:00:00"/>
    <d v="2018-04-30T00:00:00"/>
    <x v="0"/>
    <x v="1"/>
    <s v="NF7119"/>
    <n v="4606"/>
    <x v="9"/>
    <n v="2018"/>
    <x v="7"/>
    <x v="1"/>
    <x v="8"/>
    <x v="1"/>
    <x v="0"/>
    <s v="A prazo"/>
    <n v="0"/>
  </r>
  <r>
    <m/>
    <d v="2018-03-23T00:00:00"/>
    <d v="2018-04-09T00:00:00"/>
    <x v="0"/>
    <x v="0"/>
    <s v="NF2814"/>
    <n v="2388"/>
    <x v="4"/>
    <n v="0"/>
    <x v="7"/>
    <x v="1"/>
    <x v="8"/>
    <x v="1"/>
    <x v="1"/>
    <s v="A prazo"/>
    <n v="2200"/>
  </r>
  <r>
    <d v="2018-03-28T00:00:00"/>
    <d v="2018-03-25T00:00:00"/>
    <d v="2018-03-28T00:00:00"/>
    <x v="0"/>
    <x v="3"/>
    <s v="NF5963"/>
    <n v="2303"/>
    <x v="7"/>
    <n v="2018"/>
    <x v="7"/>
    <x v="1"/>
    <x v="7"/>
    <x v="1"/>
    <x v="0"/>
    <s v="A prazo"/>
    <n v="0"/>
  </r>
  <r>
    <d v="2018-04-15T00:00:00"/>
    <d v="2018-03-28T00:00:00"/>
    <d v="2018-04-15T00:00:00"/>
    <x v="0"/>
    <x v="2"/>
    <s v="NF3293"/>
    <n v="1662"/>
    <x v="9"/>
    <n v="2018"/>
    <x v="7"/>
    <x v="1"/>
    <x v="8"/>
    <x v="1"/>
    <x v="0"/>
    <s v="A prazo"/>
    <n v="0"/>
  </r>
  <r>
    <d v="2018-05-08T00:00:00"/>
    <d v="2018-03-30T00:00:00"/>
    <d v="2018-05-08T00:00:00"/>
    <x v="0"/>
    <x v="0"/>
    <s v="NF8254"/>
    <n v="3241"/>
    <x v="8"/>
    <n v="2018"/>
    <x v="7"/>
    <x v="1"/>
    <x v="9"/>
    <x v="1"/>
    <x v="0"/>
    <s v="A prazo"/>
    <n v="0"/>
  </r>
  <r>
    <d v="2018-05-08T00:00:00"/>
    <d v="2018-03-31T00:00:00"/>
    <d v="2018-05-08T00:00:00"/>
    <x v="0"/>
    <x v="2"/>
    <s v="NF4303"/>
    <n v="4017"/>
    <x v="8"/>
    <n v="2018"/>
    <x v="7"/>
    <x v="1"/>
    <x v="9"/>
    <x v="1"/>
    <x v="0"/>
    <s v="A prazo"/>
    <n v="0"/>
  </r>
  <r>
    <d v="2018-07-08T00:00:00"/>
    <d v="2018-04-03T00:00:00"/>
    <d v="2018-05-31T00:00:00"/>
    <x v="0"/>
    <x v="1"/>
    <s v="NF2605"/>
    <n v="3586"/>
    <x v="11"/>
    <n v="2018"/>
    <x v="8"/>
    <x v="1"/>
    <x v="9"/>
    <x v="1"/>
    <x v="0"/>
    <s v="A prazo"/>
    <n v="38"/>
  </r>
  <r>
    <d v="2018-05-01T00:00:00"/>
    <d v="2018-04-06T00:00:00"/>
    <d v="2018-05-01T00:00:00"/>
    <x v="0"/>
    <x v="0"/>
    <s v="NF8043"/>
    <n v="4467"/>
    <x v="8"/>
    <n v="2018"/>
    <x v="8"/>
    <x v="1"/>
    <x v="9"/>
    <x v="1"/>
    <x v="0"/>
    <s v="A prazo"/>
    <n v="0"/>
  </r>
  <r>
    <d v="2018-05-31T00:00:00"/>
    <d v="2018-04-09T00:00:00"/>
    <d v="2018-05-31T00:00:00"/>
    <x v="0"/>
    <x v="1"/>
    <s v="NF6697"/>
    <n v="4262"/>
    <x v="8"/>
    <n v="2018"/>
    <x v="8"/>
    <x v="1"/>
    <x v="9"/>
    <x v="1"/>
    <x v="0"/>
    <s v="A prazo"/>
    <n v="0"/>
  </r>
  <r>
    <d v="2018-06-13T00:00:00"/>
    <d v="2018-04-11T00:00:00"/>
    <d v="2018-06-09T00:00:00"/>
    <x v="0"/>
    <x v="1"/>
    <s v="NF5208"/>
    <n v="2593"/>
    <x v="10"/>
    <n v="2018"/>
    <x v="8"/>
    <x v="1"/>
    <x v="10"/>
    <x v="1"/>
    <x v="0"/>
    <s v="A prazo"/>
    <n v="4"/>
  </r>
  <r>
    <d v="2018-05-04T00:00:00"/>
    <d v="2018-04-14T00:00:00"/>
    <d v="2018-05-04T00:00:00"/>
    <x v="0"/>
    <x v="1"/>
    <s v="NF2907"/>
    <n v="1885"/>
    <x v="8"/>
    <n v="2018"/>
    <x v="8"/>
    <x v="1"/>
    <x v="9"/>
    <x v="1"/>
    <x v="0"/>
    <s v="A prazo"/>
    <n v="0"/>
  </r>
  <r>
    <m/>
    <d v="2018-04-19T00:00:00"/>
    <d v="2018-06-15T00:00:00"/>
    <x v="0"/>
    <x v="1"/>
    <s v="NF9381"/>
    <n v="2224"/>
    <x v="4"/>
    <n v="0"/>
    <x v="8"/>
    <x v="1"/>
    <x v="10"/>
    <x v="1"/>
    <x v="1"/>
    <s v="A prazo"/>
    <n v="2133"/>
  </r>
  <r>
    <d v="2018-07-21T00:00:00"/>
    <d v="2018-04-23T00:00:00"/>
    <d v="2018-05-14T00:00:00"/>
    <x v="0"/>
    <x v="1"/>
    <s v="NF3247"/>
    <n v="3223"/>
    <x v="11"/>
    <n v="2018"/>
    <x v="8"/>
    <x v="1"/>
    <x v="9"/>
    <x v="1"/>
    <x v="0"/>
    <s v="A prazo"/>
    <n v="68"/>
  </r>
  <r>
    <d v="2018-07-18T00:00:00"/>
    <d v="2018-04-26T00:00:00"/>
    <d v="2018-06-14T00:00:00"/>
    <x v="0"/>
    <x v="4"/>
    <s v="NF4377"/>
    <n v="3446"/>
    <x v="11"/>
    <n v="2018"/>
    <x v="8"/>
    <x v="1"/>
    <x v="10"/>
    <x v="1"/>
    <x v="0"/>
    <s v="A prazo"/>
    <n v="34"/>
  </r>
  <r>
    <d v="2018-06-14T00:00:00"/>
    <d v="2018-04-30T00:00:00"/>
    <d v="2018-06-14T00:00:00"/>
    <x v="0"/>
    <x v="1"/>
    <s v="NF2988"/>
    <n v="4540"/>
    <x v="10"/>
    <n v="2018"/>
    <x v="8"/>
    <x v="1"/>
    <x v="10"/>
    <x v="1"/>
    <x v="0"/>
    <s v="A prazo"/>
    <n v="0"/>
  </r>
  <r>
    <d v="2018-08-18T00:00:00"/>
    <d v="2018-05-08T00:00:00"/>
    <d v="2018-07-02T00:00:00"/>
    <x v="0"/>
    <x v="2"/>
    <s v="NF4912"/>
    <n v="3862"/>
    <x v="12"/>
    <n v="2018"/>
    <x v="9"/>
    <x v="1"/>
    <x v="11"/>
    <x v="1"/>
    <x v="0"/>
    <s v="A prazo"/>
    <n v="47"/>
  </r>
  <r>
    <d v="2018-06-28T00:00:00"/>
    <d v="2018-05-11T00:00:00"/>
    <d v="2018-06-28T00:00:00"/>
    <x v="0"/>
    <x v="4"/>
    <s v="NF7104"/>
    <n v="611"/>
    <x v="10"/>
    <n v="2018"/>
    <x v="9"/>
    <x v="1"/>
    <x v="10"/>
    <x v="1"/>
    <x v="0"/>
    <s v="A prazo"/>
    <n v="0"/>
  </r>
  <r>
    <d v="2018-07-04T00:00:00"/>
    <d v="2018-05-13T00:00:00"/>
    <d v="2018-07-04T00:00:00"/>
    <x v="0"/>
    <x v="3"/>
    <s v="NF6700"/>
    <n v="1486"/>
    <x v="11"/>
    <n v="2018"/>
    <x v="9"/>
    <x v="1"/>
    <x v="11"/>
    <x v="1"/>
    <x v="0"/>
    <s v="A prazo"/>
    <n v="0"/>
  </r>
  <r>
    <d v="2018-06-01T00:00:00"/>
    <d v="2018-05-21T00:00:00"/>
    <d v="2018-06-01T00:00:00"/>
    <x v="0"/>
    <x v="1"/>
    <s v="NF7947"/>
    <n v="4850"/>
    <x v="10"/>
    <n v="2018"/>
    <x v="9"/>
    <x v="1"/>
    <x v="10"/>
    <x v="1"/>
    <x v="0"/>
    <s v="A prazo"/>
    <n v="0"/>
  </r>
  <r>
    <m/>
    <d v="2018-05-24T00:00:00"/>
    <d v="2018-06-24T00:00:00"/>
    <x v="0"/>
    <x v="3"/>
    <s v="NF7741"/>
    <n v="3878"/>
    <x v="4"/>
    <n v="0"/>
    <x v="9"/>
    <x v="1"/>
    <x v="10"/>
    <x v="1"/>
    <x v="1"/>
    <s v="A prazo"/>
    <n v="2124"/>
  </r>
  <r>
    <d v="2018-06-24T00:00:00"/>
    <d v="2018-05-29T00:00:00"/>
    <d v="2018-06-24T00:00:00"/>
    <x v="0"/>
    <x v="3"/>
    <s v="NF3255"/>
    <n v="976"/>
    <x v="10"/>
    <n v="2018"/>
    <x v="9"/>
    <x v="1"/>
    <x v="10"/>
    <x v="1"/>
    <x v="0"/>
    <s v="A prazo"/>
    <n v="0"/>
  </r>
  <r>
    <d v="2018-06-14T00:00:00"/>
    <d v="2018-05-30T00:00:00"/>
    <d v="2018-06-14T00:00:00"/>
    <x v="0"/>
    <x v="2"/>
    <s v="NF7106"/>
    <n v="3346"/>
    <x v="10"/>
    <n v="2018"/>
    <x v="9"/>
    <x v="1"/>
    <x v="10"/>
    <x v="1"/>
    <x v="0"/>
    <s v="A prazo"/>
    <n v="0"/>
  </r>
  <r>
    <d v="2018-08-01T00:00:00"/>
    <d v="2018-06-03T00:00:00"/>
    <d v="2018-08-01T00:00:00"/>
    <x v="0"/>
    <x v="4"/>
    <s v="NF1835"/>
    <n v="443"/>
    <x v="12"/>
    <n v="2018"/>
    <x v="10"/>
    <x v="1"/>
    <x v="0"/>
    <x v="1"/>
    <x v="0"/>
    <s v="A prazo"/>
    <n v="0"/>
  </r>
  <r>
    <d v="2018-07-28T00:00:00"/>
    <d v="2018-06-04T00:00:00"/>
    <d v="2018-07-28T00:00:00"/>
    <x v="0"/>
    <x v="4"/>
    <s v="NF7322"/>
    <n v="2781"/>
    <x v="11"/>
    <n v="2018"/>
    <x v="10"/>
    <x v="1"/>
    <x v="11"/>
    <x v="1"/>
    <x v="0"/>
    <s v="A prazo"/>
    <n v="0"/>
  </r>
  <r>
    <d v="2018-06-16T00:00:00"/>
    <d v="2018-06-05T00:00:00"/>
    <d v="2018-06-16T00:00:00"/>
    <x v="0"/>
    <x v="3"/>
    <s v="NF3899"/>
    <n v="1875"/>
    <x v="10"/>
    <n v="2018"/>
    <x v="10"/>
    <x v="1"/>
    <x v="10"/>
    <x v="1"/>
    <x v="0"/>
    <s v="A prazo"/>
    <n v="0"/>
  </r>
  <r>
    <d v="2018-07-14T00:00:00"/>
    <d v="2018-06-08T00:00:00"/>
    <d v="2018-07-14T00:00:00"/>
    <x v="0"/>
    <x v="1"/>
    <s v="NF5496"/>
    <n v="3134"/>
    <x v="11"/>
    <n v="2018"/>
    <x v="10"/>
    <x v="1"/>
    <x v="11"/>
    <x v="1"/>
    <x v="0"/>
    <s v="A prazo"/>
    <n v="0"/>
  </r>
  <r>
    <d v="2018-06-25T00:00:00"/>
    <d v="2018-06-10T00:00:00"/>
    <d v="2018-06-25T00:00:00"/>
    <x v="0"/>
    <x v="0"/>
    <s v="NF4824"/>
    <n v="2114"/>
    <x v="10"/>
    <n v="2018"/>
    <x v="10"/>
    <x v="1"/>
    <x v="10"/>
    <x v="1"/>
    <x v="0"/>
    <s v="A prazo"/>
    <n v="0"/>
  </r>
  <r>
    <d v="2018-08-08T00:00:00"/>
    <d v="2018-06-13T00:00:00"/>
    <d v="2018-08-08T00:00:00"/>
    <x v="0"/>
    <x v="3"/>
    <s v="NF2022"/>
    <n v="4961"/>
    <x v="12"/>
    <n v="2018"/>
    <x v="10"/>
    <x v="1"/>
    <x v="0"/>
    <x v="1"/>
    <x v="0"/>
    <s v="A prazo"/>
    <n v="0"/>
  </r>
  <r>
    <d v="2018-07-22T00:00:00"/>
    <d v="2018-06-14T00:00:00"/>
    <d v="2018-07-22T00:00:00"/>
    <x v="0"/>
    <x v="1"/>
    <s v="NF8075"/>
    <n v="909"/>
    <x v="11"/>
    <n v="2018"/>
    <x v="10"/>
    <x v="1"/>
    <x v="11"/>
    <x v="1"/>
    <x v="0"/>
    <s v="A prazo"/>
    <n v="0"/>
  </r>
  <r>
    <d v="2018-07-12T00:00:00"/>
    <d v="2018-06-15T00:00:00"/>
    <d v="2018-07-12T00:00:00"/>
    <x v="0"/>
    <x v="1"/>
    <s v="NF1137"/>
    <n v="2197"/>
    <x v="11"/>
    <n v="2018"/>
    <x v="10"/>
    <x v="1"/>
    <x v="11"/>
    <x v="1"/>
    <x v="0"/>
    <s v="A prazo"/>
    <n v="0"/>
  </r>
  <r>
    <d v="2018-09-04T00:00:00"/>
    <d v="2018-06-17T00:00:00"/>
    <d v="2018-07-29T00:00:00"/>
    <x v="0"/>
    <x v="2"/>
    <s v="NF3353"/>
    <n v="3045"/>
    <x v="0"/>
    <n v="2018"/>
    <x v="10"/>
    <x v="1"/>
    <x v="11"/>
    <x v="1"/>
    <x v="0"/>
    <s v="A prazo"/>
    <n v="37"/>
  </r>
  <r>
    <d v="2018-08-16T00:00:00"/>
    <d v="2018-06-21T00:00:00"/>
    <d v="2018-07-28T00:00:00"/>
    <x v="0"/>
    <x v="2"/>
    <s v="NF5074"/>
    <n v="460"/>
    <x v="12"/>
    <n v="2018"/>
    <x v="10"/>
    <x v="1"/>
    <x v="11"/>
    <x v="1"/>
    <x v="0"/>
    <s v="A prazo"/>
    <n v="19"/>
  </r>
  <r>
    <m/>
    <d v="2018-06-24T00:00:00"/>
    <d v="2018-08-01T00:00:00"/>
    <x v="0"/>
    <x v="2"/>
    <s v="NF1725"/>
    <n v="770"/>
    <x v="4"/>
    <n v="0"/>
    <x v="10"/>
    <x v="1"/>
    <x v="0"/>
    <x v="1"/>
    <x v="1"/>
    <s v="A prazo"/>
    <n v="2086"/>
  </r>
  <r>
    <d v="2018-08-09T00:00:00"/>
    <d v="2018-06-25T00:00:00"/>
    <d v="2018-08-05T00:00:00"/>
    <x v="0"/>
    <x v="1"/>
    <s v="NF5560"/>
    <n v="3646"/>
    <x v="12"/>
    <n v="2018"/>
    <x v="10"/>
    <x v="1"/>
    <x v="0"/>
    <x v="1"/>
    <x v="0"/>
    <s v="A prazo"/>
    <n v="4"/>
  </r>
  <r>
    <d v="2018-08-16T00:00:00"/>
    <d v="2018-06-29T00:00:00"/>
    <d v="2018-08-16T00:00:00"/>
    <x v="0"/>
    <x v="1"/>
    <s v="NF2674"/>
    <n v="2376"/>
    <x v="12"/>
    <n v="2018"/>
    <x v="10"/>
    <x v="1"/>
    <x v="0"/>
    <x v="1"/>
    <x v="0"/>
    <s v="A prazo"/>
    <n v="0"/>
  </r>
  <r>
    <d v="2018-07-29T00:00:00"/>
    <d v="2018-07-03T00:00:00"/>
    <d v="2018-07-29T00:00:00"/>
    <x v="0"/>
    <x v="1"/>
    <s v="NF2175"/>
    <n v="3940"/>
    <x v="11"/>
    <n v="2018"/>
    <x v="11"/>
    <x v="1"/>
    <x v="11"/>
    <x v="1"/>
    <x v="0"/>
    <s v="A prazo"/>
    <n v="0"/>
  </r>
  <r>
    <d v="2018-08-31T00:00:00"/>
    <d v="2018-07-04T00:00:00"/>
    <d v="2018-08-31T00:00:00"/>
    <x v="0"/>
    <x v="1"/>
    <s v="NF3338"/>
    <n v="1732"/>
    <x v="12"/>
    <n v="2018"/>
    <x v="11"/>
    <x v="1"/>
    <x v="0"/>
    <x v="1"/>
    <x v="0"/>
    <s v="A prazo"/>
    <n v="0"/>
  </r>
  <r>
    <d v="2018-08-04T00:00:00"/>
    <d v="2018-07-05T00:00:00"/>
    <d v="2018-08-04T00:00:00"/>
    <x v="0"/>
    <x v="4"/>
    <s v="NF7689"/>
    <n v="1306"/>
    <x v="12"/>
    <n v="2018"/>
    <x v="11"/>
    <x v="1"/>
    <x v="0"/>
    <x v="1"/>
    <x v="0"/>
    <s v="A prazo"/>
    <n v="0"/>
  </r>
  <r>
    <d v="2018-08-24T00:00:00"/>
    <d v="2018-07-07T00:00:00"/>
    <d v="2018-08-24T00:00:00"/>
    <x v="0"/>
    <x v="0"/>
    <s v="NF5938"/>
    <n v="3954"/>
    <x v="12"/>
    <n v="2018"/>
    <x v="11"/>
    <x v="1"/>
    <x v="0"/>
    <x v="1"/>
    <x v="0"/>
    <s v="A prazo"/>
    <n v="0"/>
  </r>
  <r>
    <d v="2018-09-24T00:00:00"/>
    <d v="2018-07-11T00:00:00"/>
    <d v="2018-08-11T00:00:00"/>
    <x v="0"/>
    <x v="2"/>
    <s v="NF9391"/>
    <n v="4090"/>
    <x v="0"/>
    <n v="2018"/>
    <x v="11"/>
    <x v="1"/>
    <x v="0"/>
    <x v="1"/>
    <x v="0"/>
    <s v="A prazo"/>
    <n v="44"/>
  </r>
  <r>
    <d v="2018-07-30T00:00:00"/>
    <d v="2018-07-12T00:00:00"/>
    <d v="2018-07-30T00:00:00"/>
    <x v="0"/>
    <x v="3"/>
    <s v="NF6298"/>
    <n v="2713"/>
    <x v="11"/>
    <n v="2018"/>
    <x v="11"/>
    <x v="1"/>
    <x v="11"/>
    <x v="1"/>
    <x v="0"/>
    <s v="A prazo"/>
    <n v="0"/>
  </r>
  <r>
    <d v="2018-07-21T00:00:00"/>
    <d v="2018-07-16T00:00:00"/>
    <d v="2018-07-21T00:00:00"/>
    <x v="0"/>
    <x v="1"/>
    <s v="NF7941"/>
    <n v="3482"/>
    <x v="11"/>
    <n v="2018"/>
    <x v="11"/>
    <x v="1"/>
    <x v="11"/>
    <x v="1"/>
    <x v="0"/>
    <s v="A prazo"/>
    <n v="0"/>
  </r>
  <r>
    <d v="2018-09-03T00:00:00"/>
    <d v="2018-07-18T00:00:00"/>
    <d v="2018-09-03T00:00:00"/>
    <x v="0"/>
    <x v="1"/>
    <s v="NF3604"/>
    <n v="2071"/>
    <x v="0"/>
    <n v="2018"/>
    <x v="11"/>
    <x v="1"/>
    <x v="1"/>
    <x v="1"/>
    <x v="0"/>
    <s v="A prazo"/>
    <n v="0"/>
  </r>
  <r>
    <d v="2018-08-21T00:00:00"/>
    <d v="2018-07-23T00:00:00"/>
    <d v="2018-08-21T00:00:00"/>
    <x v="0"/>
    <x v="2"/>
    <s v="NF4605"/>
    <n v="4258"/>
    <x v="12"/>
    <n v="2018"/>
    <x v="11"/>
    <x v="1"/>
    <x v="0"/>
    <x v="1"/>
    <x v="0"/>
    <s v="A prazo"/>
    <n v="0"/>
  </r>
  <r>
    <d v="2018-11-24T00:00:00"/>
    <d v="2018-07-25T00:00:00"/>
    <d v="2018-09-07T00:00:00"/>
    <x v="0"/>
    <x v="0"/>
    <s v="NF1759"/>
    <n v="4383"/>
    <x v="2"/>
    <n v="2018"/>
    <x v="11"/>
    <x v="1"/>
    <x v="1"/>
    <x v="1"/>
    <x v="0"/>
    <s v="A prazo"/>
    <n v="78"/>
  </r>
  <r>
    <d v="2018-09-09T00:00:00"/>
    <d v="2018-07-29T00:00:00"/>
    <d v="2018-09-09T00:00:00"/>
    <x v="0"/>
    <x v="1"/>
    <s v="NF2800"/>
    <n v="1369"/>
    <x v="0"/>
    <n v="2018"/>
    <x v="11"/>
    <x v="1"/>
    <x v="1"/>
    <x v="1"/>
    <x v="0"/>
    <s v="A prazo"/>
    <n v="0"/>
  </r>
  <r>
    <d v="2018-09-14T00:00:00"/>
    <d v="2018-08-03T00:00:00"/>
    <d v="2018-09-14T00:00:00"/>
    <x v="0"/>
    <x v="1"/>
    <s v="NF7248"/>
    <n v="331"/>
    <x v="0"/>
    <n v="2018"/>
    <x v="0"/>
    <x v="1"/>
    <x v="1"/>
    <x v="1"/>
    <x v="0"/>
    <s v="A prazo"/>
    <n v="0"/>
  </r>
  <r>
    <d v="2018-08-09T00:00:00"/>
    <d v="2018-08-06T00:00:00"/>
    <d v="2018-08-09T00:00:00"/>
    <x v="0"/>
    <x v="1"/>
    <s v="NF5280"/>
    <n v="3031"/>
    <x v="12"/>
    <n v="2018"/>
    <x v="0"/>
    <x v="1"/>
    <x v="0"/>
    <x v="1"/>
    <x v="0"/>
    <s v="A prazo"/>
    <n v="0"/>
  </r>
  <r>
    <d v="2018-08-29T00:00:00"/>
    <d v="2018-08-09T00:00:00"/>
    <d v="2018-08-29T00:00:00"/>
    <x v="0"/>
    <x v="0"/>
    <s v="NF2968"/>
    <n v="1200"/>
    <x v="12"/>
    <n v="2018"/>
    <x v="0"/>
    <x v="1"/>
    <x v="0"/>
    <x v="1"/>
    <x v="0"/>
    <s v="A prazo"/>
    <n v="0"/>
  </r>
  <r>
    <d v="2018-08-31T00:00:00"/>
    <d v="2018-08-11T00:00:00"/>
    <d v="2018-08-31T00:00:00"/>
    <x v="0"/>
    <x v="0"/>
    <s v="NF4862"/>
    <n v="405"/>
    <x v="12"/>
    <n v="2018"/>
    <x v="0"/>
    <x v="1"/>
    <x v="0"/>
    <x v="1"/>
    <x v="0"/>
    <s v="A prazo"/>
    <n v="0"/>
  </r>
  <r>
    <d v="2018-09-17T00:00:00"/>
    <d v="2018-08-14T00:00:00"/>
    <d v="2018-09-17T00:00:00"/>
    <x v="0"/>
    <x v="3"/>
    <s v="NF2988"/>
    <n v="3080"/>
    <x v="0"/>
    <n v="2018"/>
    <x v="0"/>
    <x v="1"/>
    <x v="1"/>
    <x v="1"/>
    <x v="0"/>
    <s v="A prazo"/>
    <n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  <s v="À vista"/>
    <n v="0"/>
  </r>
  <r>
    <d v="2018-10-15T00:00:00"/>
    <d v="2018-08-24T00:00:00"/>
    <d v="2018-10-15T00:00:00"/>
    <x v="0"/>
    <x v="2"/>
    <s v="NF6974"/>
    <n v="4287"/>
    <x v="1"/>
    <n v="2018"/>
    <x v="0"/>
    <x v="1"/>
    <x v="2"/>
    <x v="1"/>
    <x v="0"/>
    <s v="A prazo"/>
    <n v="0"/>
  </r>
  <r>
    <d v="2018-10-22T00:00:00"/>
    <d v="2018-08-26T00:00:00"/>
    <d v="2018-10-22T00:00:00"/>
    <x v="0"/>
    <x v="2"/>
    <s v="NF3171"/>
    <n v="4857"/>
    <x v="1"/>
    <n v="2018"/>
    <x v="0"/>
    <x v="1"/>
    <x v="2"/>
    <x v="1"/>
    <x v="0"/>
    <s v="A prazo"/>
    <n v="0"/>
  </r>
  <r>
    <d v="2018-10-20T00:00:00"/>
    <d v="2018-08-30T00:00:00"/>
    <d v="2018-10-20T00:00:00"/>
    <x v="0"/>
    <x v="1"/>
    <s v="NF9089"/>
    <n v="507"/>
    <x v="1"/>
    <n v="2018"/>
    <x v="0"/>
    <x v="1"/>
    <x v="2"/>
    <x v="1"/>
    <x v="0"/>
    <s v="A prazo"/>
    <n v="0"/>
  </r>
  <r>
    <d v="2018-09-11T00:00:00"/>
    <d v="2018-08-31T00:00:00"/>
    <d v="2018-09-11T00:00:00"/>
    <x v="0"/>
    <x v="0"/>
    <s v="NF9607"/>
    <n v="2467"/>
    <x v="0"/>
    <n v="2018"/>
    <x v="0"/>
    <x v="1"/>
    <x v="1"/>
    <x v="1"/>
    <x v="0"/>
    <s v="A prazo"/>
    <n v="0"/>
  </r>
  <r>
    <m/>
    <d v="2018-09-01T00:00:00"/>
    <d v="2018-09-27T00:00:00"/>
    <x v="0"/>
    <x v="1"/>
    <s v="NF6643"/>
    <n v="4253"/>
    <x v="4"/>
    <n v="0"/>
    <x v="1"/>
    <x v="1"/>
    <x v="1"/>
    <x v="1"/>
    <x v="1"/>
    <s v="A prazo"/>
    <n v="2029"/>
  </r>
  <r>
    <d v="2018-09-14T00:00:00"/>
    <d v="2018-09-07T00:00:00"/>
    <d v="2018-09-14T00:00:00"/>
    <x v="0"/>
    <x v="2"/>
    <s v="NF3939"/>
    <n v="2391"/>
    <x v="0"/>
    <n v="2018"/>
    <x v="1"/>
    <x v="1"/>
    <x v="1"/>
    <x v="1"/>
    <x v="0"/>
    <s v="A prazo"/>
    <n v="0"/>
  </r>
  <r>
    <d v="2018-09-27T00:00:00"/>
    <d v="2018-09-09T00:00:00"/>
    <d v="2018-09-22T00:00:00"/>
    <x v="0"/>
    <x v="1"/>
    <s v="NF3599"/>
    <n v="3669"/>
    <x v="0"/>
    <n v="2018"/>
    <x v="1"/>
    <x v="1"/>
    <x v="1"/>
    <x v="1"/>
    <x v="0"/>
    <s v="A prazo"/>
    <n v="5"/>
  </r>
  <r>
    <d v="2018-12-18T00:00:00"/>
    <d v="2018-09-12T00:00:00"/>
    <d v="2018-10-10T00:00:00"/>
    <x v="0"/>
    <x v="1"/>
    <s v="NF9914"/>
    <n v="1207"/>
    <x v="3"/>
    <n v="2018"/>
    <x v="1"/>
    <x v="1"/>
    <x v="2"/>
    <x v="1"/>
    <x v="0"/>
    <s v="A prazo"/>
    <n v="69"/>
  </r>
  <r>
    <d v="2018-11-08T00:00:00"/>
    <d v="2018-09-18T00:00:00"/>
    <d v="2018-11-08T00:00:00"/>
    <x v="0"/>
    <x v="0"/>
    <s v="NF5492"/>
    <n v="2539"/>
    <x v="2"/>
    <n v="2018"/>
    <x v="1"/>
    <x v="1"/>
    <x v="3"/>
    <x v="1"/>
    <x v="0"/>
    <s v="A prazo"/>
    <n v="0"/>
  </r>
  <r>
    <d v="2018-10-01T00:00:00"/>
    <d v="2018-09-20T00:00:00"/>
    <d v="2018-10-01T00:00:00"/>
    <x v="0"/>
    <x v="4"/>
    <s v="NF7516"/>
    <n v="2895"/>
    <x v="1"/>
    <n v="2018"/>
    <x v="1"/>
    <x v="1"/>
    <x v="2"/>
    <x v="1"/>
    <x v="0"/>
    <s v="A prazo"/>
    <n v="0"/>
  </r>
  <r>
    <d v="2018-10-15T00:00:00"/>
    <d v="2018-09-21T00:00:00"/>
    <d v="2018-10-04T00:00:00"/>
    <x v="0"/>
    <x v="1"/>
    <s v="NF8652"/>
    <n v="2106"/>
    <x v="1"/>
    <n v="2018"/>
    <x v="1"/>
    <x v="1"/>
    <x v="2"/>
    <x v="1"/>
    <x v="0"/>
    <s v="A prazo"/>
    <n v="11"/>
  </r>
  <r>
    <d v="2018-11-01T00:00:00"/>
    <d v="2018-09-23T00:00:00"/>
    <d v="2018-11-01T00:00:00"/>
    <x v="0"/>
    <x v="4"/>
    <s v="NF4809"/>
    <n v="3742"/>
    <x v="2"/>
    <n v="2018"/>
    <x v="1"/>
    <x v="1"/>
    <x v="3"/>
    <x v="1"/>
    <x v="0"/>
    <s v="A prazo"/>
    <n v="0"/>
  </r>
  <r>
    <d v="2018-10-22T00:00:00"/>
    <d v="2018-09-26T00:00:00"/>
    <d v="2018-10-22T00:00:00"/>
    <x v="0"/>
    <x v="0"/>
    <s v="NF5491"/>
    <n v="3222"/>
    <x v="1"/>
    <n v="2018"/>
    <x v="1"/>
    <x v="1"/>
    <x v="2"/>
    <x v="1"/>
    <x v="0"/>
    <s v="A prazo"/>
    <n v="0"/>
  </r>
  <r>
    <d v="2018-10-19T00:00:00"/>
    <d v="2018-10-01T00:00:00"/>
    <d v="2018-10-19T00:00:00"/>
    <x v="0"/>
    <x v="1"/>
    <s v="NF7862"/>
    <n v="673"/>
    <x v="1"/>
    <n v="2018"/>
    <x v="2"/>
    <x v="1"/>
    <x v="2"/>
    <x v="1"/>
    <x v="0"/>
    <s v="A prazo"/>
    <n v="0"/>
  </r>
  <r>
    <m/>
    <d v="2018-10-05T00:00:00"/>
    <d v="2018-10-26T00:00:00"/>
    <x v="0"/>
    <x v="3"/>
    <s v="NF3137"/>
    <n v="4922"/>
    <x v="4"/>
    <n v="0"/>
    <x v="2"/>
    <x v="1"/>
    <x v="2"/>
    <x v="1"/>
    <x v="1"/>
    <s v="A prazo"/>
    <n v="2000"/>
  </r>
  <r>
    <d v="2019-01-26T00:00:00"/>
    <d v="2018-10-09T00:00:00"/>
    <d v="2018-11-28T00:00:00"/>
    <x v="0"/>
    <x v="2"/>
    <s v="NF2705"/>
    <n v="1688"/>
    <x v="6"/>
    <n v="2019"/>
    <x v="2"/>
    <x v="1"/>
    <x v="3"/>
    <x v="1"/>
    <x v="0"/>
    <s v="A prazo"/>
    <n v="59"/>
  </r>
  <r>
    <d v="2018-12-08T00:00:00"/>
    <d v="2018-10-09T00:00:00"/>
    <d v="2018-11-19T00:00:00"/>
    <x v="0"/>
    <x v="2"/>
    <s v="NF9537"/>
    <n v="979"/>
    <x v="3"/>
    <n v="2018"/>
    <x v="2"/>
    <x v="1"/>
    <x v="3"/>
    <x v="1"/>
    <x v="0"/>
    <s v="A prazo"/>
    <n v="19"/>
  </r>
  <r>
    <d v="2018-10-27T00:00:00"/>
    <d v="2018-10-14T00:00:00"/>
    <d v="2018-10-27T00:00:00"/>
    <x v="0"/>
    <x v="1"/>
    <s v="NF1700"/>
    <n v="3744"/>
    <x v="1"/>
    <n v="2018"/>
    <x v="2"/>
    <x v="1"/>
    <x v="2"/>
    <x v="1"/>
    <x v="0"/>
    <s v="A prazo"/>
    <n v="0"/>
  </r>
  <r>
    <d v="2018-12-04T00:00:00"/>
    <d v="2018-10-16T00:00:00"/>
    <d v="2018-12-04T00:00:00"/>
    <x v="0"/>
    <x v="2"/>
    <s v="NF9052"/>
    <n v="4061"/>
    <x v="3"/>
    <n v="2018"/>
    <x v="2"/>
    <x v="1"/>
    <x v="4"/>
    <x v="1"/>
    <x v="0"/>
    <s v="A prazo"/>
    <n v="0"/>
  </r>
  <r>
    <d v="2019-01-28T00:00:00"/>
    <d v="2018-10-21T00:00:00"/>
    <d v="2018-12-01T00:00:00"/>
    <x v="0"/>
    <x v="0"/>
    <s v="NF9827"/>
    <n v="4404"/>
    <x v="6"/>
    <n v="2019"/>
    <x v="2"/>
    <x v="1"/>
    <x v="4"/>
    <x v="1"/>
    <x v="0"/>
    <s v="A prazo"/>
    <n v="58"/>
  </r>
  <r>
    <d v="2018-11-15T00:00:00"/>
    <d v="2018-10-25T00:00:00"/>
    <d v="2018-11-15T00:00:00"/>
    <x v="0"/>
    <x v="1"/>
    <s v="NF4056"/>
    <n v="2429"/>
    <x v="2"/>
    <n v="2018"/>
    <x v="2"/>
    <x v="1"/>
    <x v="3"/>
    <x v="1"/>
    <x v="0"/>
    <s v="A prazo"/>
    <n v="0"/>
  </r>
  <r>
    <d v="2018-12-23T00:00:00"/>
    <d v="2018-10-25T00:00:00"/>
    <d v="2018-12-23T00:00:00"/>
    <x v="0"/>
    <x v="0"/>
    <s v="NF4381"/>
    <n v="2713"/>
    <x v="3"/>
    <n v="2018"/>
    <x v="2"/>
    <x v="1"/>
    <x v="4"/>
    <x v="1"/>
    <x v="0"/>
    <s v="A prazo"/>
    <n v="0"/>
  </r>
  <r>
    <d v="2018-11-12T00:00:00"/>
    <d v="2018-10-30T00:00:00"/>
    <d v="2018-11-12T00:00:00"/>
    <x v="0"/>
    <x v="1"/>
    <s v="NF5374"/>
    <n v="3787"/>
    <x v="2"/>
    <n v="2018"/>
    <x v="2"/>
    <x v="1"/>
    <x v="3"/>
    <x v="1"/>
    <x v="0"/>
    <s v="A prazo"/>
    <n v="0"/>
  </r>
  <r>
    <d v="2019-02-07T00:00:00"/>
    <d v="2018-11-04T00:00:00"/>
    <d v="2018-12-08T00:00:00"/>
    <x v="0"/>
    <x v="4"/>
    <s v="NF4782"/>
    <n v="1820"/>
    <x v="5"/>
    <n v="2019"/>
    <x v="3"/>
    <x v="1"/>
    <x v="4"/>
    <x v="1"/>
    <x v="0"/>
    <s v="A prazo"/>
    <n v="61"/>
  </r>
  <r>
    <d v="2018-11-27T00:00:00"/>
    <d v="2018-11-08T00:00:00"/>
    <d v="2018-11-27T00:00:00"/>
    <x v="0"/>
    <x v="1"/>
    <s v="NF9770"/>
    <n v="4135"/>
    <x v="2"/>
    <n v="2018"/>
    <x v="3"/>
    <x v="1"/>
    <x v="3"/>
    <x v="1"/>
    <x v="0"/>
    <s v="A prazo"/>
    <n v="0"/>
  </r>
  <r>
    <d v="2019-01-02T00:00:00"/>
    <d v="2018-11-11T00:00:00"/>
    <d v="2018-11-17T00:00:00"/>
    <x v="0"/>
    <x v="1"/>
    <s v="NF3186"/>
    <n v="3902"/>
    <x v="6"/>
    <n v="2019"/>
    <x v="3"/>
    <x v="1"/>
    <x v="3"/>
    <x v="1"/>
    <x v="0"/>
    <s v="A prazo"/>
    <n v="46"/>
  </r>
  <r>
    <d v="2019-02-27T00:00:00"/>
    <d v="2018-11-14T00:00:00"/>
    <d v="2018-12-07T00:00:00"/>
    <x v="0"/>
    <x v="1"/>
    <s v="NF7423"/>
    <n v="4319"/>
    <x v="5"/>
    <n v="2019"/>
    <x v="3"/>
    <x v="1"/>
    <x v="4"/>
    <x v="1"/>
    <x v="0"/>
    <s v="A prazo"/>
    <n v="82"/>
  </r>
  <r>
    <d v="2018-12-30T00:00:00"/>
    <d v="2018-11-17T00:00:00"/>
    <d v="2018-12-30T00:00:00"/>
    <x v="0"/>
    <x v="0"/>
    <s v="NF3114"/>
    <n v="3068"/>
    <x v="3"/>
    <n v="2018"/>
    <x v="3"/>
    <x v="1"/>
    <x v="4"/>
    <x v="1"/>
    <x v="0"/>
    <s v="A prazo"/>
    <n v="0"/>
  </r>
  <r>
    <d v="2018-12-21T00:00:00"/>
    <d v="2018-11-21T00:00:00"/>
    <d v="2018-12-21T00:00:00"/>
    <x v="0"/>
    <x v="1"/>
    <s v="NF1359"/>
    <n v="1880"/>
    <x v="3"/>
    <n v="2018"/>
    <x v="3"/>
    <x v="1"/>
    <x v="4"/>
    <x v="1"/>
    <x v="0"/>
    <s v="A prazo"/>
    <n v="0"/>
  </r>
  <r>
    <m/>
    <d v="2018-11-23T00:00:00"/>
    <d v="2018-12-31T00:00:00"/>
    <x v="0"/>
    <x v="1"/>
    <s v="NF5107"/>
    <n v="1414"/>
    <x v="4"/>
    <n v="0"/>
    <x v="3"/>
    <x v="1"/>
    <x v="4"/>
    <x v="1"/>
    <x v="1"/>
    <s v="A prazo"/>
    <n v="1934"/>
  </r>
  <r>
    <m/>
    <d v="2018-11-26T00:00:00"/>
    <d v="2018-12-13T00:00:00"/>
    <x v="0"/>
    <x v="3"/>
    <s v="NF4367"/>
    <n v="919"/>
    <x v="4"/>
    <n v="0"/>
    <x v="3"/>
    <x v="1"/>
    <x v="4"/>
    <x v="1"/>
    <x v="1"/>
    <s v="A prazo"/>
    <n v="1952"/>
  </r>
  <r>
    <d v="2019-01-12T00:00:00"/>
    <d v="2018-11-27T00:00:00"/>
    <d v="2019-01-12T00:00:00"/>
    <x v="0"/>
    <x v="1"/>
    <s v="NF8386"/>
    <n v="4801"/>
    <x v="6"/>
    <n v="2019"/>
    <x v="3"/>
    <x v="1"/>
    <x v="5"/>
    <x v="2"/>
    <x v="0"/>
    <s v="A prazo"/>
    <n v="0"/>
  </r>
  <r>
    <m/>
    <d v="2018-11-30T00:00:00"/>
    <d v="2018-12-21T00:00:00"/>
    <x v="0"/>
    <x v="2"/>
    <s v="NF5922"/>
    <n v="4639"/>
    <x v="4"/>
    <n v="0"/>
    <x v="3"/>
    <x v="1"/>
    <x v="4"/>
    <x v="1"/>
    <x v="1"/>
    <s v="A prazo"/>
    <n v="1944"/>
  </r>
  <r>
    <d v="2019-03-20T00:00:00"/>
    <d v="2018-12-06T00:00:00"/>
    <d v="2019-01-22T00:00:00"/>
    <x v="0"/>
    <x v="1"/>
    <s v="NF9970"/>
    <n v="1209"/>
    <x v="7"/>
    <n v="2019"/>
    <x v="4"/>
    <x v="1"/>
    <x v="5"/>
    <x v="2"/>
    <x v="0"/>
    <s v="A prazo"/>
    <n v="57"/>
  </r>
  <r>
    <m/>
    <d v="2018-12-10T00:00:00"/>
    <d v="2019-01-12T00:00:00"/>
    <x v="0"/>
    <x v="2"/>
    <s v="NF1938"/>
    <n v="483"/>
    <x v="4"/>
    <n v="0"/>
    <x v="4"/>
    <x v="1"/>
    <x v="5"/>
    <x v="2"/>
    <x v="1"/>
    <s v="A prazo"/>
    <n v="1922"/>
  </r>
  <r>
    <d v="2019-01-04T00:00:00"/>
    <d v="2018-12-17T00:00:00"/>
    <d v="2019-01-04T00:00:00"/>
    <x v="0"/>
    <x v="1"/>
    <s v="NF7772"/>
    <n v="373"/>
    <x v="6"/>
    <n v="2019"/>
    <x v="4"/>
    <x v="1"/>
    <x v="5"/>
    <x v="2"/>
    <x v="0"/>
    <s v="A prazo"/>
    <n v="0"/>
  </r>
  <r>
    <d v="2018-12-25T00:00:00"/>
    <d v="2018-12-20T00:00:00"/>
    <d v="2018-12-25T00:00:00"/>
    <x v="0"/>
    <x v="0"/>
    <s v="NF9932"/>
    <n v="2088"/>
    <x v="3"/>
    <n v="2018"/>
    <x v="4"/>
    <x v="1"/>
    <x v="4"/>
    <x v="1"/>
    <x v="0"/>
    <s v="A prazo"/>
    <n v="0"/>
  </r>
  <r>
    <d v="2019-02-01T00:00:00"/>
    <d v="2018-12-21T00:00:00"/>
    <d v="2019-02-01T00:00:00"/>
    <x v="0"/>
    <x v="2"/>
    <s v="NF2970"/>
    <n v="1168"/>
    <x v="5"/>
    <n v="2019"/>
    <x v="4"/>
    <x v="1"/>
    <x v="6"/>
    <x v="2"/>
    <x v="0"/>
    <s v="A prazo"/>
    <n v="0"/>
  </r>
  <r>
    <d v="2019-03-26T00:00:00"/>
    <d v="2018-12-23T00:00:00"/>
    <d v="2019-01-28T00:00:00"/>
    <x v="0"/>
    <x v="2"/>
    <s v="NF4423"/>
    <n v="4429"/>
    <x v="7"/>
    <n v="2019"/>
    <x v="4"/>
    <x v="1"/>
    <x v="5"/>
    <x v="2"/>
    <x v="0"/>
    <s v="A prazo"/>
    <n v="57"/>
  </r>
  <r>
    <d v="2019-02-23T00:00:00"/>
    <d v="2018-12-28T00:00:00"/>
    <d v="2019-02-23T00:00:00"/>
    <x v="0"/>
    <x v="1"/>
    <s v="NF9682"/>
    <n v="4955"/>
    <x v="5"/>
    <n v="2019"/>
    <x v="4"/>
    <x v="1"/>
    <x v="6"/>
    <x v="2"/>
    <x v="0"/>
    <s v="A prazo"/>
    <n v="0"/>
  </r>
  <r>
    <d v="2019-01-19T00:00:00"/>
    <d v="2018-12-31T00:00:00"/>
    <d v="2019-01-18T00:00:00"/>
    <x v="0"/>
    <x v="1"/>
    <s v="NF7840"/>
    <n v="3201"/>
    <x v="6"/>
    <n v="2019"/>
    <x v="4"/>
    <x v="1"/>
    <x v="5"/>
    <x v="2"/>
    <x v="0"/>
    <s v="A prazo"/>
    <n v="1"/>
  </r>
  <r>
    <d v="2019-02-15T00:00:00"/>
    <d v="2019-01-04T00:00:00"/>
    <d v="2019-02-15T00:00:00"/>
    <x v="0"/>
    <x v="4"/>
    <s v="NF4946"/>
    <n v="3007"/>
    <x v="5"/>
    <n v="2019"/>
    <x v="5"/>
    <x v="2"/>
    <x v="6"/>
    <x v="2"/>
    <x v="0"/>
    <s v="A prazo"/>
    <n v="0"/>
  </r>
  <r>
    <d v="2019-02-15T00:00:00"/>
    <d v="2019-01-08T00:00:00"/>
    <d v="2019-02-15T00:00:00"/>
    <x v="0"/>
    <x v="2"/>
    <s v="NF6806"/>
    <n v="900"/>
    <x v="5"/>
    <n v="2019"/>
    <x v="5"/>
    <x v="2"/>
    <x v="6"/>
    <x v="2"/>
    <x v="0"/>
    <s v="A prazo"/>
    <n v="0"/>
  </r>
  <r>
    <d v="2019-02-13T00:00:00"/>
    <d v="2019-01-13T00:00:00"/>
    <d v="2019-02-13T00:00:00"/>
    <x v="0"/>
    <x v="1"/>
    <s v="NF3882"/>
    <n v="2970"/>
    <x v="5"/>
    <n v="2019"/>
    <x v="5"/>
    <x v="2"/>
    <x v="6"/>
    <x v="2"/>
    <x v="0"/>
    <s v="A prazo"/>
    <n v="0"/>
  </r>
  <r>
    <d v="2019-05-16T00:00:00"/>
    <d v="2019-01-17T00:00:00"/>
    <d v="2019-03-14T00:00:00"/>
    <x v="0"/>
    <x v="3"/>
    <s v="NF1850"/>
    <n v="4993"/>
    <x v="8"/>
    <n v="2019"/>
    <x v="5"/>
    <x v="2"/>
    <x v="7"/>
    <x v="2"/>
    <x v="0"/>
    <s v="A prazo"/>
    <n v="63"/>
  </r>
  <r>
    <d v="2019-01-20T00:00:00"/>
    <d v="2019-01-20T00:00:00"/>
    <d v="2019-01-20T00:00:00"/>
    <x v="0"/>
    <x v="2"/>
    <s v="NF7979"/>
    <n v="1664"/>
    <x v="6"/>
    <n v="2019"/>
    <x v="5"/>
    <x v="2"/>
    <x v="5"/>
    <x v="2"/>
    <x v="0"/>
    <s v="À vista"/>
    <n v="0"/>
  </r>
  <r>
    <d v="2019-02-26T00:00:00"/>
    <d v="2019-01-21T00:00:00"/>
    <d v="2019-02-26T00:00:00"/>
    <x v="0"/>
    <x v="1"/>
    <s v="NF1547"/>
    <n v="1815"/>
    <x v="5"/>
    <n v="2019"/>
    <x v="5"/>
    <x v="2"/>
    <x v="6"/>
    <x v="2"/>
    <x v="0"/>
    <s v="A prazo"/>
    <n v="0"/>
  </r>
  <r>
    <d v="2019-02-09T00:00:00"/>
    <d v="2019-01-23T00:00:00"/>
    <d v="2019-02-09T00:00:00"/>
    <x v="0"/>
    <x v="4"/>
    <s v="NF2309"/>
    <n v="3752"/>
    <x v="5"/>
    <n v="2019"/>
    <x v="5"/>
    <x v="2"/>
    <x v="6"/>
    <x v="2"/>
    <x v="0"/>
    <s v="A prazo"/>
    <n v="0"/>
  </r>
  <r>
    <d v="2019-02-17T00:00:00"/>
    <d v="2019-01-27T00:00:00"/>
    <d v="2019-02-17T00:00:00"/>
    <x v="0"/>
    <x v="1"/>
    <s v="NF5791"/>
    <n v="177"/>
    <x v="5"/>
    <n v="2019"/>
    <x v="5"/>
    <x v="2"/>
    <x v="6"/>
    <x v="2"/>
    <x v="0"/>
    <s v="A prazo"/>
    <n v="0"/>
  </r>
  <r>
    <d v="2019-02-17T00:00:00"/>
    <d v="2019-01-29T00:00:00"/>
    <d v="2019-02-17T00:00:00"/>
    <x v="0"/>
    <x v="1"/>
    <s v="NF2982"/>
    <n v="3619"/>
    <x v="5"/>
    <n v="2019"/>
    <x v="5"/>
    <x v="2"/>
    <x v="6"/>
    <x v="2"/>
    <x v="0"/>
    <s v="A prazo"/>
    <n v="0"/>
  </r>
  <r>
    <d v="2019-03-10T00:00:00"/>
    <d v="2019-02-02T00:00:00"/>
    <d v="2019-03-10T00:00:00"/>
    <x v="0"/>
    <x v="4"/>
    <s v="NF1796"/>
    <n v="4030"/>
    <x v="7"/>
    <n v="2019"/>
    <x v="6"/>
    <x v="2"/>
    <x v="7"/>
    <x v="2"/>
    <x v="0"/>
    <s v="A prazo"/>
    <n v="0"/>
  </r>
  <r>
    <d v="2019-02-16T00:00:00"/>
    <d v="2019-02-05T00:00:00"/>
    <d v="2019-02-16T00:00:00"/>
    <x v="0"/>
    <x v="4"/>
    <s v="NF2396"/>
    <n v="4157"/>
    <x v="5"/>
    <n v="2019"/>
    <x v="6"/>
    <x v="2"/>
    <x v="6"/>
    <x v="2"/>
    <x v="0"/>
    <s v="A prazo"/>
    <n v="0"/>
  </r>
  <r>
    <d v="2019-03-08T00:00:00"/>
    <d v="2019-02-06T00:00:00"/>
    <d v="2019-03-08T00:00:00"/>
    <x v="0"/>
    <x v="0"/>
    <s v="NF8281"/>
    <n v="1417"/>
    <x v="7"/>
    <n v="2019"/>
    <x v="6"/>
    <x v="2"/>
    <x v="7"/>
    <x v="2"/>
    <x v="0"/>
    <s v="A prazo"/>
    <n v="0"/>
  </r>
  <r>
    <d v="2019-03-16T00:00:00"/>
    <d v="2019-02-09T00:00:00"/>
    <d v="2019-03-16T00:00:00"/>
    <x v="0"/>
    <x v="2"/>
    <s v="NF3155"/>
    <n v="1117"/>
    <x v="7"/>
    <n v="2019"/>
    <x v="6"/>
    <x v="2"/>
    <x v="7"/>
    <x v="2"/>
    <x v="0"/>
    <s v="A prazo"/>
    <n v="0"/>
  </r>
  <r>
    <d v="2019-03-17T00:00:00"/>
    <d v="2019-02-10T00:00:00"/>
    <d v="2019-03-17T00:00:00"/>
    <x v="0"/>
    <x v="3"/>
    <s v="NF4849"/>
    <n v="4461"/>
    <x v="7"/>
    <n v="2019"/>
    <x v="6"/>
    <x v="2"/>
    <x v="7"/>
    <x v="2"/>
    <x v="0"/>
    <s v="A prazo"/>
    <n v="0"/>
  </r>
  <r>
    <d v="2019-04-05T00:00:00"/>
    <d v="2019-02-12T00:00:00"/>
    <d v="2019-03-30T00:00:00"/>
    <x v="0"/>
    <x v="1"/>
    <s v="NF4647"/>
    <n v="3732"/>
    <x v="9"/>
    <n v="2019"/>
    <x v="6"/>
    <x v="2"/>
    <x v="7"/>
    <x v="2"/>
    <x v="0"/>
    <s v="A prazo"/>
    <n v="6"/>
  </r>
  <r>
    <d v="2019-02-16T00:00:00"/>
    <d v="2019-02-13T00:00:00"/>
    <d v="2019-02-16T00:00:00"/>
    <x v="0"/>
    <x v="2"/>
    <s v="NF9056"/>
    <n v="2024"/>
    <x v="5"/>
    <n v="2019"/>
    <x v="6"/>
    <x v="2"/>
    <x v="6"/>
    <x v="2"/>
    <x v="0"/>
    <s v="A prazo"/>
    <n v="0"/>
  </r>
  <r>
    <m/>
    <d v="2019-02-16T00:00:00"/>
    <d v="2019-04-15T00:00:00"/>
    <x v="0"/>
    <x v="1"/>
    <s v="NF4097"/>
    <n v="928"/>
    <x v="4"/>
    <n v="0"/>
    <x v="6"/>
    <x v="2"/>
    <x v="8"/>
    <x v="2"/>
    <x v="1"/>
    <s v="A prazo"/>
    <n v="1829"/>
  </r>
  <r>
    <d v="2019-04-05T00:00:00"/>
    <d v="2019-02-17T00:00:00"/>
    <d v="2019-04-05T00:00:00"/>
    <x v="0"/>
    <x v="1"/>
    <s v="NF9792"/>
    <n v="3557"/>
    <x v="9"/>
    <n v="2019"/>
    <x v="6"/>
    <x v="2"/>
    <x v="8"/>
    <x v="2"/>
    <x v="0"/>
    <s v="A prazo"/>
    <n v="0"/>
  </r>
  <r>
    <d v="2019-03-16T00:00:00"/>
    <d v="2019-02-18T00:00:00"/>
    <d v="2019-03-16T00:00:00"/>
    <x v="0"/>
    <x v="2"/>
    <s v="NF1943"/>
    <n v="741"/>
    <x v="7"/>
    <n v="2019"/>
    <x v="6"/>
    <x v="2"/>
    <x v="7"/>
    <x v="2"/>
    <x v="0"/>
    <s v="A prazo"/>
    <n v="0"/>
  </r>
  <r>
    <d v="2019-03-24T00:00:00"/>
    <d v="2019-02-21T00:00:00"/>
    <d v="2019-03-24T00:00:00"/>
    <x v="0"/>
    <x v="2"/>
    <s v="NF5598"/>
    <n v="850"/>
    <x v="7"/>
    <n v="2019"/>
    <x v="6"/>
    <x v="2"/>
    <x v="7"/>
    <x v="2"/>
    <x v="0"/>
    <s v="A prazo"/>
    <n v="0"/>
  </r>
  <r>
    <d v="2019-06-09T00:00:00"/>
    <d v="2019-02-26T00:00:00"/>
    <d v="2019-04-08T00:00:00"/>
    <x v="0"/>
    <x v="1"/>
    <s v="NF8881"/>
    <n v="4741"/>
    <x v="10"/>
    <n v="2019"/>
    <x v="6"/>
    <x v="2"/>
    <x v="8"/>
    <x v="2"/>
    <x v="0"/>
    <s v="A prazo"/>
    <n v="62"/>
  </r>
  <r>
    <d v="2019-04-16T00:00:00"/>
    <d v="2019-03-01T00:00:00"/>
    <d v="2019-04-16T00:00:00"/>
    <x v="0"/>
    <x v="0"/>
    <s v="NF3500"/>
    <n v="471"/>
    <x v="9"/>
    <n v="2019"/>
    <x v="7"/>
    <x v="2"/>
    <x v="8"/>
    <x v="2"/>
    <x v="0"/>
    <s v="A prazo"/>
    <n v="0"/>
  </r>
  <r>
    <d v="2019-05-05T00:00:00"/>
    <d v="2019-03-03T00:00:00"/>
    <d v="2019-04-13T00:00:00"/>
    <x v="0"/>
    <x v="0"/>
    <s v="NF3489"/>
    <n v="517"/>
    <x v="8"/>
    <n v="2019"/>
    <x v="7"/>
    <x v="2"/>
    <x v="8"/>
    <x v="2"/>
    <x v="0"/>
    <s v="A prazo"/>
    <n v="22"/>
  </r>
  <r>
    <d v="2019-04-08T00:00:00"/>
    <d v="2019-03-10T00:00:00"/>
    <d v="2019-04-08T00:00:00"/>
    <x v="0"/>
    <x v="0"/>
    <s v="NF8682"/>
    <n v="3034"/>
    <x v="9"/>
    <n v="2019"/>
    <x v="7"/>
    <x v="2"/>
    <x v="8"/>
    <x v="2"/>
    <x v="0"/>
    <s v="A prazo"/>
    <n v="0"/>
  </r>
  <r>
    <d v="2019-04-23T00:00:00"/>
    <d v="2019-03-13T00:00:00"/>
    <d v="2019-04-23T00:00:00"/>
    <x v="0"/>
    <x v="1"/>
    <s v="NF8525"/>
    <n v="3172"/>
    <x v="9"/>
    <n v="2019"/>
    <x v="7"/>
    <x v="2"/>
    <x v="8"/>
    <x v="2"/>
    <x v="0"/>
    <s v="A prazo"/>
    <n v="0"/>
  </r>
  <r>
    <d v="2019-03-31T00:00:00"/>
    <d v="2019-03-19T00:00:00"/>
    <d v="2019-03-31T00:00:00"/>
    <x v="0"/>
    <x v="4"/>
    <s v="NF2006"/>
    <n v="2069"/>
    <x v="7"/>
    <n v="2019"/>
    <x v="7"/>
    <x v="2"/>
    <x v="7"/>
    <x v="2"/>
    <x v="0"/>
    <s v="A prazo"/>
    <n v="0"/>
  </r>
  <r>
    <d v="2019-05-29T00:00:00"/>
    <d v="2019-03-21T00:00:00"/>
    <d v="2019-04-04T00:00:00"/>
    <x v="0"/>
    <x v="4"/>
    <s v="NF7648"/>
    <n v="3849"/>
    <x v="8"/>
    <n v="2019"/>
    <x v="7"/>
    <x v="2"/>
    <x v="8"/>
    <x v="2"/>
    <x v="0"/>
    <s v="A prazo"/>
    <n v="55"/>
  </r>
  <r>
    <d v="2019-06-06T00:00:00"/>
    <d v="2019-03-27T00:00:00"/>
    <d v="2019-05-01T00:00:00"/>
    <x v="0"/>
    <x v="2"/>
    <s v="NF6770"/>
    <n v="4141"/>
    <x v="10"/>
    <n v="2019"/>
    <x v="7"/>
    <x v="2"/>
    <x v="9"/>
    <x v="2"/>
    <x v="0"/>
    <s v="A prazo"/>
    <n v="36"/>
  </r>
  <r>
    <m/>
    <d v="2019-03-28T00:00:00"/>
    <d v="2019-05-01T00:00:00"/>
    <x v="0"/>
    <x v="2"/>
    <s v="NF2352"/>
    <n v="1348"/>
    <x v="4"/>
    <n v="0"/>
    <x v="7"/>
    <x v="2"/>
    <x v="9"/>
    <x v="2"/>
    <x v="1"/>
    <s v="A prazo"/>
    <n v="1813"/>
  </r>
  <r>
    <d v="2019-04-24T00:00:00"/>
    <d v="2019-04-03T00:00:00"/>
    <d v="2019-04-24T00:00:00"/>
    <x v="0"/>
    <x v="1"/>
    <s v="NF4686"/>
    <n v="1738"/>
    <x v="9"/>
    <n v="2019"/>
    <x v="8"/>
    <x v="2"/>
    <x v="8"/>
    <x v="2"/>
    <x v="0"/>
    <s v="A prazo"/>
    <n v="0"/>
  </r>
  <r>
    <d v="2019-05-31T00:00:00"/>
    <d v="2019-04-06T00:00:00"/>
    <d v="2019-05-31T00:00:00"/>
    <x v="0"/>
    <x v="1"/>
    <s v="NF9108"/>
    <n v="732"/>
    <x v="8"/>
    <n v="2019"/>
    <x v="8"/>
    <x v="2"/>
    <x v="9"/>
    <x v="2"/>
    <x v="0"/>
    <s v="A prazo"/>
    <n v="0"/>
  </r>
  <r>
    <d v="2019-06-09T00:00:00"/>
    <d v="2019-04-07T00:00:00"/>
    <d v="2019-05-01T00:00:00"/>
    <x v="0"/>
    <x v="2"/>
    <s v="NF1934"/>
    <n v="373"/>
    <x v="10"/>
    <n v="2019"/>
    <x v="8"/>
    <x v="2"/>
    <x v="9"/>
    <x v="2"/>
    <x v="0"/>
    <s v="A prazo"/>
    <n v="39"/>
  </r>
  <r>
    <d v="2019-08-03T00:00:00"/>
    <d v="2019-04-09T00:00:00"/>
    <d v="2019-05-24T00:00:00"/>
    <x v="0"/>
    <x v="0"/>
    <s v="NF5748"/>
    <n v="609"/>
    <x v="12"/>
    <n v="2019"/>
    <x v="8"/>
    <x v="2"/>
    <x v="9"/>
    <x v="2"/>
    <x v="0"/>
    <s v="A prazo"/>
    <n v="71"/>
  </r>
  <r>
    <d v="2019-05-30T00:00:00"/>
    <d v="2019-04-12T00:00:00"/>
    <d v="2019-05-30T00:00:00"/>
    <x v="0"/>
    <x v="1"/>
    <s v="NF3443"/>
    <n v="2883"/>
    <x v="8"/>
    <n v="2019"/>
    <x v="8"/>
    <x v="2"/>
    <x v="9"/>
    <x v="2"/>
    <x v="0"/>
    <s v="A prazo"/>
    <n v="0"/>
  </r>
  <r>
    <d v="2019-04-15T00:00:00"/>
    <d v="2019-04-14T00:00:00"/>
    <d v="2019-04-15T00:00:00"/>
    <x v="0"/>
    <x v="0"/>
    <s v="NF4433"/>
    <n v="4651"/>
    <x v="9"/>
    <n v="2019"/>
    <x v="8"/>
    <x v="2"/>
    <x v="8"/>
    <x v="2"/>
    <x v="0"/>
    <s v="A prazo"/>
    <n v="0"/>
  </r>
  <r>
    <d v="2019-04-24T00:00:00"/>
    <d v="2019-04-18T00:00:00"/>
    <d v="2019-04-24T00:00:00"/>
    <x v="0"/>
    <x v="0"/>
    <s v="NF7700"/>
    <n v="4797"/>
    <x v="9"/>
    <n v="2019"/>
    <x v="8"/>
    <x v="2"/>
    <x v="8"/>
    <x v="2"/>
    <x v="0"/>
    <s v="A prazo"/>
    <n v="0"/>
  </r>
  <r>
    <d v="2019-05-13T00:00:00"/>
    <d v="2019-04-20T00:00:00"/>
    <d v="2019-05-13T00:00:00"/>
    <x v="0"/>
    <x v="4"/>
    <s v="NF8475"/>
    <n v="1620"/>
    <x v="8"/>
    <n v="2019"/>
    <x v="8"/>
    <x v="2"/>
    <x v="9"/>
    <x v="2"/>
    <x v="0"/>
    <s v="A prazo"/>
    <n v="0"/>
  </r>
  <r>
    <d v="2019-06-09T00:00:00"/>
    <d v="2019-04-27T00:00:00"/>
    <d v="2019-06-09T00:00:00"/>
    <x v="0"/>
    <x v="2"/>
    <s v="NF3694"/>
    <n v="245"/>
    <x v="10"/>
    <n v="2019"/>
    <x v="8"/>
    <x v="2"/>
    <x v="10"/>
    <x v="2"/>
    <x v="0"/>
    <s v="A prazo"/>
    <n v="0"/>
  </r>
  <r>
    <d v="2019-05-10T00:00:00"/>
    <d v="2019-04-29T00:00:00"/>
    <d v="2019-05-10T00:00:00"/>
    <x v="0"/>
    <x v="1"/>
    <s v="NF5571"/>
    <n v="2091"/>
    <x v="8"/>
    <n v="2019"/>
    <x v="8"/>
    <x v="2"/>
    <x v="9"/>
    <x v="2"/>
    <x v="0"/>
    <s v="A prazo"/>
    <n v="0"/>
  </r>
  <r>
    <d v="2019-05-09T00:00:00"/>
    <d v="2019-04-30T00:00:00"/>
    <d v="2019-05-09T00:00:00"/>
    <x v="0"/>
    <x v="1"/>
    <s v="NF7836"/>
    <n v="3200"/>
    <x v="8"/>
    <n v="2019"/>
    <x v="8"/>
    <x v="2"/>
    <x v="9"/>
    <x v="2"/>
    <x v="0"/>
    <s v="A prazo"/>
    <n v="0"/>
  </r>
  <r>
    <d v="2019-05-19T00:00:00"/>
    <d v="2019-05-02T00:00:00"/>
    <d v="2019-05-19T00:00:00"/>
    <x v="0"/>
    <x v="2"/>
    <s v="NF7705"/>
    <n v="583"/>
    <x v="8"/>
    <n v="2019"/>
    <x v="9"/>
    <x v="2"/>
    <x v="9"/>
    <x v="2"/>
    <x v="0"/>
    <s v="A prazo"/>
    <n v="0"/>
  </r>
  <r>
    <d v="2019-06-10T00:00:00"/>
    <d v="2019-05-05T00:00:00"/>
    <d v="2019-06-10T00:00:00"/>
    <x v="0"/>
    <x v="1"/>
    <s v="NF1629"/>
    <n v="4505"/>
    <x v="10"/>
    <n v="2019"/>
    <x v="9"/>
    <x v="2"/>
    <x v="10"/>
    <x v="2"/>
    <x v="0"/>
    <s v="A prazo"/>
    <n v="0"/>
  </r>
  <r>
    <d v="2019-06-08T00:00:00"/>
    <d v="2019-05-07T00:00:00"/>
    <d v="2019-05-24T00:00:00"/>
    <x v="0"/>
    <x v="1"/>
    <s v="NF4027"/>
    <n v="343"/>
    <x v="10"/>
    <n v="2019"/>
    <x v="9"/>
    <x v="2"/>
    <x v="9"/>
    <x v="2"/>
    <x v="0"/>
    <s v="A prazo"/>
    <n v="15"/>
  </r>
  <r>
    <d v="2019-05-18T00:00:00"/>
    <d v="2019-05-08T00:00:00"/>
    <d v="2019-05-18T00:00:00"/>
    <x v="0"/>
    <x v="0"/>
    <s v="NF7582"/>
    <n v="4510"/>
    <x v="8"/>
    <n v="2019"/>
    <x v="9"/>
    <x v="2"/>
    <x v="9"/>
    <x v="2"/>
    <x v="0"/>
    <s v="A prazo"/>
    <n v="0"/>
  </r>
  <r>
    <m/>
    <d v="2019-05-12T00:00:00"/>
    <d v="2019-05-20T00:00:00"/>
    <x v="0"/>
    <x v="1"/>
    <s v="NF7868"/>
    <n v="667"/>
    <x v="4"/>
    <n v="0"/>
    <x v="9"/>
    <x v="2"/>
    <x v="9"/>
    <x v="2"/>
    <x v="1"/>
    <s v="A prazo"/>
    <n v="1794"/>
  </r>
  <r>
    <d v="2019-06-15T00:00:00"/>
    <d v="2019-05-15T00:00:00"/>
    <d v="2019-06-15T00:00:00"/>
    <x v="0"/>
    <x v="1"/>
    <s v="NF6154"/>
    <n v="1006"/>
    <x v="10"/>
    <n v="2019"/>
    <x v="9"/>
    <x v="2"/>
    <x v="10"/>
    <x v="2"/>
    <x v="0"/>
    <s v="A prazo"/>
    <n v="0"/>
  </r>
  <r>
    <d v="2019-08-09T00:00:00"/>
    <d v="2019-05-19T00:00:00"/>
    <d v="2019-06-19T00:00:00"/>
    <x v="0"/>
    <x v="2"/>
    <s v="NF5531"/>
    <n v="1071"/>
    <x v="12"/>
    <n v="2019"/>
    <x v="9"/>
    <x v="2"/>
    <x v="10"/>
    <x v="2"/>
    <x v="0"/>
    <s v="A prazo"/>
    <n v="51"/>
  </r>
  <r>
    <d v="2019-06-14T00:00:00"/>
    <d v="2019-05-24T00:00:00"/>
    <d v="2019-06-14T00:00:00"/>
    <x v="0"/>
    <x v="4"/>
    <s v="NF9744"/>
    <n v="2194"/>
    <x v="10"/>
    <n v="2019"/>
    <x v="9"/>
    <x v="2"/>
    <x v="10"/>
    <x v="2"/>
    <x v="0"/>
    <s v="A prazo"/>
    <n v="0"/>
  </r>
  <r>
    <d v="2019-05-26T00:00:00"/>
    <d v="2019-05-26T00:00:00"/>
    <d v="2019-05-26T00:00:00"/>
    <x v="0"/>
    <x v="1"/>
    <s v="NF1516"/>
    <n v="2531"/>
    <x v="8"/>
    <n v="2019"/>
    <x v="9"/>
    <x v="2"/>
    <x v="9"/>
    <x v="2"/>
    <x v="0"/>
    <s v="À vista"/>
    <n v="0"/>
  </r>
  <r>
    <d v="2019-08-31T00:00:00"/>
    <d v="2019-05-29T00:00:00"/>
    <d v="2019-07-09T00:00:00"/>
    <x v="0"/>
    <x v="0"/>
    <s v="NF2007"/>
    <n v="657"/>
    <x v="12"/>
    <n v="2019"/>
    <x v="9"/>
    <x v="2"/>
    <x v="11"/>
    <x v="2"/>
    <x v="0"/>
    <s v="A prazo"/>
    <n v="53"/>
  </r>
  <r>
    <d v="2019-07-02T00:00:00"/>
    <d v="2019-05-30T00:00:00"/>
    <d v="2019-07-02T00:00:00"/>
    <x v="0"/>
    <x v="3"/>
    <s v="NF9904"/>
    <n v="4535"/>
    <x v="11"/>
    <n v="2019"/>
    <x v="9"/>
    <x v="2"/>
    <x v="11"/>
    <x v="2"/>
    <x v="0"/>
    <s v="A prazo"/>
    <n v="0"/>
  </r>
  <r>
    <d v="2019-07-21T00:00:00"/>
    <d v="2019-06-04T00:00:00"/>
    <d v="2019-06-25T00:00:00"/>
    <x v="0"/>
    <x v="1"/>
    <s v="NF8631"/>
    <n v="1848"/>
    <x v="11"/>
    <n v="2019"/>
    <x v="10"/>
    <x v="2"/>
    <x v="10"/>
    <x v="2"/>
    <x v="0"/>
    <s v="A prazo"/>
    <n v="26"/>
  </r>
  <r>
    <d v="2019-06-17T00:00:00"/>
    <d v="2019-06-09T00:00:00"/>
    <d v="2019-06-16T00:00:00"/>
    <x v="0"/>
    <x v="1"/>
    <s v="NF5098"/>
    <n v="191"/>
    <x v="10"/>
    <n v="2019"/>
    <x v="10"/>
    <x v="2"/>
    <x v="10"/>
    <x v="2"/>
    <x v="0"/>
    <s v="A prazo"/>
    <n v="1"/>
  </r>
  <r>
    <m/>
    <d v="2019-06-13T00:00:00"/>
    <d v="2019-07-22T00:00:00"/>
    <x v="0"/>
    <x v="3"/>
    <s v="NF8169"/>
    <n v="508"/>
    <x v="4"/>
    <n v="0"/>
    <x v="10"/>
    <x v="2"/>
    <x v="11"/>
    <x v="2"/>
    <x v="1"/>
    <s v="A prazo"/>
    <n v="1731"/>
  </r>
  <r>
    <d v="2019-07-17T00:00:00"/>
    <d v="2019-06-15T00:00:00"/>
    <d v="2019-07-17T00:00:00"/>
    <x v="0"/>
    <x v="4"/>
    <s v="NF4469"/>
    <n v="1482"/>
    <x v="11"/>
    <n v="2019"/>
    <x v="10"/>
    <x v="2"/>
    <x v="11"/>
    <x v="2"/>
    <x v="0"/>
    <s v="A prazo"/>
    <n v="0"/>
  </r>
  <r>
    <d v="2019-07-01T00:00:00"/>
    <d v="2019-06-16T00:00:00"/>
    <d v="2019-07-01T00:00:00"/>
    <x v="0"/>
    <x v="2"/>
    <s v="NF6729"/>
    <n v="555"/>
    <x v="11"/>
    <n v="2019"/>
    <x v="10"/>
    <x v="2"/>
    <x v="11"/>
    <x v="2"/>
    <x v="0"/>
    <s v="A prazo"/>
    <n v="0"/>
  </r>
  <r>
    <d v="2019-10-03T00:00:00"/>
    <d v="2019-06-20T00:00:00"/>
    <d v="2019-08-10T00:00:00"/>
    <x v="0"/>
    <x v="3"/>
    <s v="NF3586"/>
    <n v="1906"/>
    <x v="1"/>
    <n v="2019"/>
    <x v="10"/>
    <x v="2"/>
    <x v="0"/>
    <x v="2"/>
    <x v="0"/>
    <s v="A prazo"/>
    <n v="54"/>
  </r>
  <r>
    <d v="2019-06-29T00:00:00"/>
    <d v="2019-06-25T00:00:00"/>
    <d v="2019-06-29T00:00:00"/>
    <x v="0"/>
    <x v="3"/>
    <s v="NF9837"/>
    <n v="450"/>
    <x v="10"/>
    <n v="2019"/>
    <x v="10"/>
    <x v="2"/>
    <x v="10"/>
    <x v="2"/>
    <x v="0"/>
    <s v="A prazo"/>
    <n v="0"/>
  </r>
  <r>
    <m/>
    <d v="2019-06-28T00:00:00"/>
    <d v="2019-07-16T00:00:00"/>
    <x v="0"/>
    <x v="1"/>
    <s v="NF6344"/>
    <n v="1479"/>
    <x v="4"/>
    <n v="0"/>
    <x v="10"/>
    <x v="2"/>
    <x v="11"/>
    <x v="2"/>
    <x v="1"/>
    <s v="A prazo"/>
    <n v="1737"/>
  </r>
  <r>
    <d v="2019-09-19T00:00:00"/>
    <d v="2019-06-29T00:00:00"/>
    <d v="2019-07-01T00:00:00"/>
    <x v="0"/>
    <x v="1"/>
    <s v="NF3701"/>
    <n v="3446"/>
    <x v="0"/>
    <n v="2019"/>
    <x v="10"/>
    <x v="2"/>
    <x v="11"/>
    <x v="2"/>
    <x v="0"/>
    <s v="A prazo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60AC6-A85A-489F-ABC6-92079F312874}" name="TBDetalhaReceita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7:N15" firstHeaderRow="1" firstDataRow="2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0" baseItem="0" numFmtId="8"/>
  </dataFields>
  <formats count="19">
    <format dxfId="288">
      <pivotArea type="all" dataOnly="0" outline="0" fieldPosition="0"/>
    </format>
    <format dxfId="287">
      <pivotArea outline="0" collapsedLevelsAreSubtotals="1" fieldPosition="0"/>
    </format>
    <format dxfId="286">
      <pivotArea type="origin" dataOnly="0" labelOnly="1" outline="0" fieldPosition="0"/>
    </format>
    <format dxfId="285">
      <pivotArea field="9" type="button" dataOnly="0" labelOnly="1" outline="0" axis="axisCol" fieldPosition="0"/>
    </format>
    <format dxfId="284">
      <pivotArea field="3" type="button" dataOnly="0" labelOnly="1" outline="0" axis="axisRow" fieldPosition="0"/>
    </format>
    <format dxfId="283">
      <pivotArea dataOnly="0" labelOnly="1" fieldPosition="0">
        <references count="1">
          <reference field="3" count="0"/>
        </references>
      </pivotArea>
    </format>
    <format dxfId="282">
      <pivotArea dataOnly="0" labelOnly="1" grandRow="1" outline="0" fieldPosition="0"/>
    </format>
    <format dxfId="281">
      <pivotArea dataOnly="0" labelOnly="1" fieldPosition="0">
        <references count="2">
          <reference field="3" count="0" selected="0"/>
          <reference field="4" count="0"/>
        </references>
      </pivotArea>
    </format>
    <format dxfId="280">
      <pivotArea dataOnly="0" labelOnly="1" fieldPosition="0">
        <references count="1">
          <reference field="9" count="0"/>
        </references>
      </pivotArea>
    </format>
    <format dxfId="279">
      <pivotArea dataOnly="0" labelOnly="1" grandCol="1" outline="0" fieldPosition="0"/>
    </format>
    <format dxfId="278">
      <pivotArea type="topRight" dataOnly="0" labelOnly="1" outline="0" fieldPosition="0"/>
    </format>
    <format dxfId="277">
      <pivotArea field="9" type="button" dataOnly="0" labelOnly="1" outline="0" axis="axisCol" fieldPosition="0"/>
    </format>
    <format dxfId="276">
      <pivotArea dataOnly="0" labelOnly="1" fieldPosition="0">
        <references count="1">
          <reference field="9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75">
      <pivotArea dataOnly="0" labelOnly="1" grandCol="1" outline="0" fieldPosition="0"/>
    </format>
    <format dxfId="274">
      <pivotArea outline="0" collapsedLevelsAreSubtotals="1" fieldPosition="0"/>
    </format>
    <format dxfId="273">
      <pivotArea dataOnly="0" labelOnly="1" outline="0" fieldPosition="0">
        <references count="1">
          <reference field="10" count="0"/>
        </references>
      </pivotArea>
    </format>
    <format dxfId="272">
      <pivotArea field="9" type="button" dataOnly="0" labelOnly="1" outline="0" axis="axisCol" fieldPosition="0"/>
    </format>
    <format dxfId="271">
      <pivotArea dataOnly="0" labelOnly="1" outline="0" fieldPosition="0">
        <references count="1">
          <reference field="10" count="0"/>
        </references>
      </pivotArea>
    </format>
    <format dxfId="270">
      <pivotArea field="3" type="button" dataOnly="0" labelOnly="1" outline="0" axis="axisRow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BCF4B-15D9-4EB0-85E8-B108BF0317C7}" name="TBDetalhaDespesa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8:N16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8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0" baseItem="0" numFmtId="8"/>
  </dataFields>
  <formats count="13">
    <format dxfId="269">
      <pivotArea outline="0" collapsedLevelsAreSubtotals="1" fieldPosition="0"/>
    </format>
    <format dxfId="268">
      <pivotArea outline="0" collapsedLevelsAreSubtotals="1" fieldPosition="0"/>
    </format>
    <format dxfId="267">
      <pivotArea field="3" type="button" dataOnly="0" labelOnly="1" outline="0" axis="axisRow" fieldPosition="0"/>
    </format>
    <format dxfId="266">
      <pivotArea dataOnly="0" labelOnly="1" fieldPosition="0">
        <references count="1">
          <reference field="3" count="0"/>
        </references>
      </pivotArea>
    </format>
    <format dxfId="265">
      <pivotArea dataOnly="0" labelOnly="1" grandRow="1" outline="0" fieldPosition="0"/>
    </format>
    <format dxfId="264">
      <pivotArea dataOnly="0" labelOnly="1" fieldPosition="0">
        <references count="2">
          <reference field="3" count="0" selected="0"/>
          <reference field="4" count="0"/>
        </references>
      </pivotArea>
    </format>
    <format dxfId="263">
      <pivotArea dataOnly="0" labelOnly="1" fieldPosition="0">
        <references count="1">
          <reference field="9" count="0"/>
        </references>
      </pivotArea>
    </format>
    <format dxfId="262">
      <pivotArea dataOnly="0" labelOnly="1" grandCol="1" outline="0" fieldPosition="0"/>
    </format>
    <format dxfId="261">
      <pivotArea field="9" type="button" dataOnly="0" labelOnly="1" outline="0" axis="axisCol" fieldPosition="0"/>
    </format>
    <format dxfId="260">
      <pivotArea type="origin" dataOnly="0" labelOnly="1" outline="0" fieldPosition="0"/>
    </format>
    <format dxfId="259">
      <pivotArea field="3" type="button" dataOnly="0" labelOnly="1" outline="0" axis="axisRow" fieldPosition="0"/>
    </format>
    <format dxfId="258">
      <pivotArea field="9" type="button" dataOnly="0" labelOnly="1" outline="0" axis="axisCol" fieldPosition="0"/>
    </format>
    <format dxfId="257">
      <pivotArea dataOnly="0" labelOnly="1" outline="0" fieldPosition="0">
        <references count="1">
          <reference field="1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B8581-AD36-4AB7-8568-73333444CE89}" name="TBContasPaga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A7:BF16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8" showAll="0"/>
    <pivotField axis="axisCol" showAll="0">
      <items count="14">
        <item x="2"/>
        <item x="4"/>
        <item x="5"/>
        <item x="7"/>
        <item x="9"/>
        <item x="8"/>
        <item x="11"/>
        <item x="10"/>
        <item x="12"/>
        <item x="1"/>
        <item x="0"/>
        <item x="3"/>
        <item x="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57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  <i>
      <x v="1"/>
      <x/>
    </i>
    <i r="1">
      <x v="10"/>
    </i>
    <i t="default">
      <x v="1"/>
    </i>
    <i>
      <x v="2"/>
      <x/>
    </i>
    <i r="1">
      <x v="1"/>
    </i>
    <i r="1">
      <x v="10"/>
    </i>
    <i r="1">
      <x v="11"/>
    </i>
    <i t="default">
      <x v="2"/>
    </i>
    <i>
      <x v="3"/>
      <x v="1"/>
    </i>
    <i r="1">
      <x v="2"/>
    </i>
    <i t="default">
      <x v="3"/>
    </i>
    <i>
      <x v="4"/>
      <x/>
    </i>
    <i r="1">
      <x v="2"/>
    </i>
    <i r="1">
      <x v="3"/>
    </i>
    <i t="default">
      <x v="4"/>
    </i>
    <i>
      <x v="5"/>
      <x v="1"/>
    </i>
    <i r="1">
      <x v="4"/>
    </i>
    <i t="default">
      <x v="5"/>
    </i>
    <i>
      <x v="6"/>
      <x v="2"/>
    </i>
    <i r="1">
      <x v="3"/>
    </i>
    <i r="1">
      <x v="5"/>
    </i>
    <i t="default">
      <x v="6"/>
    </i>
    <i>
      <x v="7"/>
      <x v="3"/>
    </i>
    <i r="1">
      <x v="4"/>
    </i>
    <i r="1">
      <x v="5"/>
    </i>
    <i r="1">
      <x v="6"/>
    </i>
    <i t="default">
      <x v="7"/>
    </i>
    <i>
      <x v="8"/>
      <x v="4"/>
    </i>
    <i r="1">
      <x v="6"/>
    </i>
    <i r="1">
      <x v="7"/>
    </i>
    <i t="default">
      <x v="8"/>
    </i>
    <i>
      <x v="9"/>
      <x v="5"/>
    </i>
    <i r="1">
      <x v="6"/>
    </i>
    <i r="1">
      <x v="7"/>
    </i>
    <i r="1">
      <x v="8"/>
    </i>
    <i t="default">
      <x v="9"/>
    </i>
    <i>
      <x v="10"/>
      <x v="6"/>
    </i>
    <i r="1">
      <x v="7"/>
    </i>
    <i r="1">
      <x v="9"/>
    </i>
    <i t="default">
      <x v="10"/>
    </i>
    <i>
      <x v="11"/>
      <x v="8"/>
    </i>
    <i r="1">
      <x v="9"/>
    </i>
    <i r="1">
      <x v="10"/>
    </i>
    <i t="default">
      <x v="11"/>
    </i>
    <i>
      <x v="12"/>
      <x v="9"/>
    </i>
    <i r="1">
      <x v="11"/>
    </i>
    <i t="default">
      <x v="12"/>
    </i>
  </colItems>
  <pageFields count="1">
    <pageField fld="12" hier="-1"/>
  </pageFields>
  <dataFields count="1">
    <dataField name="Soma de Valor" fld="6" baseField="0" baseItem="0" numFmtId="8"/>
  </dataFields>
  <formats count="104">
    <format dxfId="256">
      <pivotArea collapsedLevelsAreSubtotals="1" fieldPosition="0">
        <references count="2">
          <reference field="3" count="0"/>
          <reference field="7" count="1" selected="0" defaultSubtotal="1">
            <x v="0"/>
          </reference>
        </references>
      </pivotArea>
    </format>
    <format dxfId="255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0"/>
          </reference>
        </references>
      </pivotArea>
    </format>
    <format dxfId="254">
      <pivotArea dataOnly="0" labelOnly="1" fieldPosition="0">
        <references count="1">
          <reference field="7" count="1" defaultSubtotal="1">
            <x v="0"/>
          </reference>
        </references>
      </pivotArea>
    </format>
    <format dxfId="253">
      <pivotArea collapsedLevelsAreSubtotals="1" fieldPosition="0">
        <references count="2">
          <reference field="3" count="0"/>
          <reference field="7" count="1" selected="0" defaultSubtotal="1">
            <x v="1"/>
          </reference>
        </references>
      </pivotArea>
    </format>
    <format dxfId="252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1"/>
          </reference>
        </references>
      </pivotArea>
    </format>
    <format dxfId="251">
      <pivotArea dataOnly="0" labelOnly="1" fieldPosition="0">
        <references count="1">
          <reference field="7" count="1" defaultSubtotal="1">
            <x v="1"/>
          </reference>
        </references>
      </pivotArea>
    </format>
    <format dxfId="250">
      <pivotArea collapsedLevelsAreSubtotals="1" fieldPosition="0">
        <references count="2">
          <reference field="3" count="0"/>
          <reference field="7" count="1" selected="0" defaultSubtotal="1">
            <x v="2"/>
          </reference>
        </references>
      </pivotArea>
    </format>
    <format dxfId="249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2"/>
          </reference>
        </references>
      </pivotArea>
    </format>
    <format dxfId="248">
      <pivotArea dataOnly="0" labelOnly="1" fieldPosition="0">
        <references count="1">
          <reference field="7" count="1" defaultSubtotal="1">
            <x v="2"/>
          </reference>
        </references>
      </pivotArea>
    </format>
    <format dxfId="247">
      <pivotArea collapsedLevelsAreSubtotals="1" fieldPosition="0">
        <references count="2">
          <reference field="3" count="0"/>
          <reference field="7" count="1" selected="0" defaultSubtotal="1">
            <x v="3"/>
          </reference>
        </references>
      </pivotArea>
    </format>
    <format dxfId="246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3"/>
          </reference>
        </references>
      </pivotArea>
    </format>
    <format dxfId="245">
      <pivotArea dataOnly="0" labelOnly="1" fieldPosition="0">
        <references count="1">
          <reference field="7" count="1" defaultSubtotal="1">
            <x v="3"/>
          </reference>
        </references>
      </pivotArea>
    </format>
    <format dxfId="244">
      <pivotArea collapsedLevelsAreSubtotals="1" fieldPosition="0">
        <references count="2">
          <reference field="3" count="0"/>
          <reference field="7" count="1" selected="0" defaultSubtotal="1">
            <x v="4"/>
          </reference>
        </references>
      </pivotArea>
    </format>
    <format dxfId="243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4"/>
          </reference>
        </references>
      </pivotArea>
    </format>
    <format dxfId="242">
      <pivotArea dataOnly="0" labelOnly="1" fieldPosition="0">
        <references count="1">
          <reference field="7" count="1" defaultSubtotal="1">
            <x v="4"/>
          </reference>
        </references>
      </pivotArea>
    </format>
    <format dxfId="241">
      <pivotArea collapsedLevelsAreSubtotals="1" fieldPosition="0">
        <references count="2">
          <reference field="3" count="0"/>
          <reference field="7" count="1" selected="0" defaultSubtotal="1">
            <x v="5"/>
          </reference>
        </references>
      </pivotArea>
    </format>
    <format dxfId="240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5"/>
          </reference>
        </references>
      </pivotArea>
    </format>
    <format dxfId="239">
      <pivotArea dataOnly="0" labelOnly="1" fieldPosition="0">
        <references count="1">
          <reference field="7" count="1" defaultSubtotal="1">
            <x v="5"/>
          </reference>
        </references>
      </pivotArea>
    </format>
    <format dxfId="238">
      <pivotArea collapsedLevelsAreSubtotals="1" fieldPosition="0">
        <references count="3">
          <reference field="3" count="0"/>
          <reference field="7" count="1" selected="0">
            <x v="6"/>
          </reference>
          <reference field="11" count="1" selected="0">
            <x v="5"/>
          </reference>
        </references>
      </pivotArea>
    </format>
    <format dxfId="237">
      <pivotArea collapsedLevelsAreSubtotals="1" fieldPosition="0">
        <references count="2">
          <reference field="3" count="0"/>
          <reference field="7" count="1" selected="0" defaultSubtotal="1">
            <x v="6"/>
          </reference>
        </references>
      </pivotArea>
    </format>
    <format dxfId="236">
      <pivotArea collapsedLevelsAreSubtotals="1" fieldPosition="0">
        <references count="4">
          <reference field="3" count="0" selected="0"/>
          <reference field="4" count="0"/>
          <reference field="7" count="1" selected="0">
            <x v="6"/>
          </reference>
          <reference field="11" count="1" selected="0">
            <x v="5"/>
          </reference>
        </references>
      </pivotArea>
    </format>
    <format dxfId="235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6"/>
          </reference>
        </references>
      </pivotArea>
    </format>
    <format dxfId="234">
      <pivotArea dataOnly="0" labelOnly="1" offset="IV256" fieldPosition="0">
        <references count="1">
          <reference field="7" count="1">
            <x v="6"/>
          </reference>
        </references>
      </pivotArea>
    </format>
    <format dxfId="233">
      <pivotArea dataOnly="0" labelOnly="1" fieldPosition="0">
        <references count="1">
          <reference field="7" count="1" defaultSubtotal="1">
            <x v="6"/>
          </reference>
        </references>
      </pivotArea>
    </format>
    <format dxfId="232">
      <pivotArea dataOnly="0" labelOnly="1" fieldPosition="0">
        <references count="2">
          <reference field="7" count="1" selected="0">
            <x v="6"/>
          </reference>
          <reference field="11" count="1">
            <x v="5"/>
          </reference>
        </references>
      </pivotArea>
    </format>
    <format dxfId="231">
      <pivotArea collapsedLevelsAreSubtotals="1" fieldPosition="0">
        <references count="2">
          <reference field="3" count="0"/>
          <reference field="7" count="1" selected="0" defaultSubtotal="1">
            <x v="7"/>
          </reference>
        </references>
      </pivotArea>
    </format>
    <format dxfId="230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7"/>
          </reference>
        </references>
      </pivotArea>
    </format>
    <format dxfId="229">
      <pivotArea dataOnly="0" labelOnly="1" fieldPosition="0">
        <references count="1">
          <reference field="7" count="1" defaultSubtotal="1">
            <x v="7"/>
          </reference>
        </references>
      </pivotArea>
    </format>
    <format dxfId="228">
      <pivotArea collapsedLevelsAreSubtotals="1" fieldPosition="0">
        <references count="2">
          <reference field="3" count="0"/>
          <reference field="7" count="1" selected="0" defaultSubtotal="1">
            <x v="8"/>
          </reference>
        </references>
      </pivotArea>
    </format>
    <format dxfId="227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8"/>
          </reference>
        </references>
      </pivotArea>
    </format>
    <format dxfId="226">
      <pivotArea dataOnly="0" labelOnly="1" fieldPosition="0">
        <references count="1">
          <reference field="7" count="1" defaultSubtotal="1">
            <x v="8"/>
          </reference>
        </references>
      </pivotArea>
    </format>
    <format dxfId="225">
      <pivotArea collapsedLevelsAreSubtotals="1" fieldPosition="0">
        <references count="2">
          <reference field="3" count="0"/>
          <reference field="7" count="1" selected="0" defaultSubtotal="1">
            <x v="9"/>
          </reference>
        </references>
      </pivotArea>
    </format>
    <format dxfId="224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9"/>
          </reference>
        </references>
      </pivotArea>
    </format>
    <format dxfId="223">
      <pivotArea dataOnly="0" labelOnly="1" fieldPosition="0">
        <references count="1">
          <reference field="7" count="1" defaultSubtotal="1">
            <x v="9"/>
          </reference>
        </references>
      </pivotArea>
    </format>
    <format dxfId="222">
      <pivotArea collapsedLevelsAreSubtotals="1" fieldPosition="0">
        <references count="2">
          <reference field="3" count="0"/>
          <reference field="7" count="1" selected="0" defaultSubtotal="1">
            <x v="10"/>
          </reference>
        </references>
      </pivotArea>
    </format>
    <format dxfId="221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10"/>
          </reference>
        </references>
      </pivotArea>
    </format>
    <format dxfId="220">
      <pivotArea dataOnly="0" labelOnly="1" fieldPosition="0">
        <references count="1">
          <reference field="7" count="1" defaultSubtotal="1">
            <x v="10"/>
          </reference>
        </references>
      </pivotArea>
    </format>
    <format dxfId="219">
      <pivotArea collapsedLevelsAreSubtotals="1" fieldPosition="0">
        <references count="2">
          <reference field="3" count="0"/>
          <reference field="7" count="1" selected="0" defaultSubtotal="1">
            <x v="11"/>
          </reference>
        </references>
      </pivotArea>
    </format>
    <format dxfId="218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11"/>
          </reference>
        </references>
      </pivotArea>
    </format>
    <format dxfId="217">
      <pivotArea dataOnly="0" labelOnly="1" fieldPosition="0">
        <references count="1">
          <reference field="7" count="1" defaultSubtotal="1">
            <x v="11"/>
          </reference>
        </references>
      </pivotArea>
    </format>
    <format dxfId="216">
      <pivotArea collapsedLevelsAreSubtotals="1" fieldPosition="0">
        <references count="2">
          <reference field="3" count="0"/>
          <reference field="7" count="1" selected="0" defaultSubtotal="1">
            <x v="12"/>
          </reference>
        </references>
      </pivotArea>
    </format>
    <format dxfId="215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12"/>
          </reference>
        </references>
      </pivotArea>
    </format>
    <format dxfId="214">
      <pivotArea dataOnly="0" labelOnly="1" fieldPosition="0">
        <references count="1">
          <reference field="7" count="1" defaultSubtotal="1">
            <x v="12"/>
          </reference>
        </references>
      </pivotArea>
    </format>
    <format dxfId="213">
      <pivotArea field="7" type="button" dataOnly="0" labelOnly="1" outline="0" axis="axisCol" fieldPosition="0"/>
    </format>
    <format dxfId="212">
      <pivotArea type="origin" dataOnly="0" labelOnly="1" outline="0" fieldPosition="0"/>
    </format>
    <format dxfId="211">
      <pivotArea field="3" type="button" dataOnly="0" labelOnly="1" outline="0" axis="axisRow" fieldPosition="0"/>
    </format>
    <format dxfId="210">
      <pivotArea dataOnly="0" labelOnly="1" fieldPosition="0">
        <references count="1">
          <reference field="3" count="0"/>
        </references>
      </pivotArea>
    </format>
    <format dxfId="209">
      <pivotArea dataOnly="0" labelOnly="1" grandCol="1" outline="0" fieldPosition="0"/>
    </format>
    <format dxfId="208">
      <pivotArea outline="0" collapsedLevelsAreSubtotals="1" fieldPosition="0"/>
    </format>
    <format dxfId="207">
      <pivotArea outline="0" collapsedLevelsAreSubtotals="1" fieldPosition="0"/>
    </format>
    <format dxfId="206">
      <pivotArea field="3" type="button" dataOnly="0" labelOnly="1" outline="0" axis="axisRow" fieldPosition="0"/>
    </format>
    <format dxfId="205">
      <pivotArea dataOnly="0" labelOnly="1" fieldPosition="0">
        <references count="1">
          <reference field="3" count="0"/>
        </references>
      </pivotArea>
    </format>
    <format dxfId="204">
      <pivotArea dataOnly="0" labelOnly="1" grandRow="1" outline="0" fieldPosition="0"/>
    </format>
    <format dxfId="203">
      <pivotArea dataOnly="0" labelOnly="1" fieldPosition="0">
        <references count="2">
          <reference field="3" count="0" selected="0"/>
          <reference field="4" count="0"/>
        </references>
      </pivotArea>
    </format>
    <format dxfId="202">
      <pivotArea dataOnly="0" labelOnly="1" offset="IV256" fieldPosition="0">
        <references count="1">
          <reference field="7" count="1" defaultSubtotal="1">
            <x v="0"/>
          </reference>
        </references>
      </pivotArea>
    </format>
    <format dxfId="201">
      <pivotArea dataOnly="0" labelOnly="1" offset="IV256" fieldPosition="0">
        <references count="1">
          <reference field="7" count="1" defaultSubtotal="1">
            <x v="1"/>
          </reference>
        </references>
      </pivotArea>
    </format>
    <format dxfId="200">
      <pivotArea dataOnly="0" labelOnly="1" offset="IV256" fieldPosition="0">
        <references count="1">
          <reference field="7" count="1" defaultSubtotal="1">
            <x v="2"/>
          </reference>
        </references>
      </pivotArea>
    </format>
    <format dxfId="199">
      <pivotArea dataOnly="0" labelOnly="1" offset="IV256" fieldPosition="0">
        <references count="1">
          <reference field="7" count="1" defaultSubtotal="1">
            <x v="3"/>
          </reference>
        </references>
      </pivotArea>
    </format>
    <format dxfId="198">
      <pivotArea dataOnly="0" labelOnly="1" offset="IV256" fieldPosition="0">
        <references count="1">
          <reference field="7" count="1" defaultSubtotal="1">
            <x v="4"/>
          </reference>
        </references>
      </pivotArea>
    </format>
    <format dxfId="197">
      <pivotArea dataOnly="0" labelOnly="1" offset="IV256" fieldPosition="0">
        <references count="1">
          <reference field="7" count="1" defaultSubtotal="1">
            <x v="5"/>
          </reference>
        </references>
      </pivotArea>
    </format>
    <format dxfId="196">
      <pivotArea dataOnly="0" labelOnly="1" offset="IV256" fieldPosition="0">
        <references count="1">
          <reference field="7" count="1" defaultSubtotal="1">
            <x v="6"/>
          </reference>
        </references>
      </pivotArea>
    </format>
    <format dxfId="195">
      <pivotArea dataOnly="0" labelOnly="1" offset="IV256" fieldPosition="0">
        <references count="1">
          <reference field="7" count="1" defaultSubtotal="1">
            <x v="7"/>
          </reference>
        </references>
      </pivotArea>
    </format>
    <format dxfId="194">
      <pivotArea dataOnly="0" labelOnly="1" offset="IV256" fieldPosition="0">
        <references count="1">
          <reference field="7" count="1" defaultSubtotal="1">
            <x v="8"/>
          </reference>
        </references>
      </pivotArea>
    </format>
    <format dxfId="193">
      <pivotArea dataOnly="0" labelOnly="1" offset="IV256" fieldPosition="0">
        <references count="1">
          <reference field="7" count="1" defaultSubtotal="1">
            <x v="9"/>
          </reference>
        </references>
      </pivotArea>
    </format>
    <format dxfId="192">
      <pivotArea dataOnly="0" labelOnly="1" offset="IV256" fieldPosition="0">
        <references count="1">
          <reference field="7" count="1" defaultSubtotal="1">
            <x v="10"/>
          </reference>
        </references>
      </pivotArea>
    </format>
    <format dxfId="191">
      <pivotArea dataOnly="0" labelOnly="1" fieldPosition="0">
        <references count="2">
          <reference field="7" count="1" selected="0">
            <x v="0"/>
          </reference>
          <reference field="11" count="3">
            <x v="3"/>
            <x v="6"/>
            <x v="7"/>
          </reference>
        </references>
      </pivotArea>
    </format>
    <format dxfId="190">
      <pivotArea dataOnly="0" labelOnly="1" fieldPosition="0">
        <references count="2">
          <reference field="7" count="1" selected="0">
            <x v="1"/>
          </reference>
          <reference field="11" count="1">
            <x v="0"/>
          </reference>
        </references>
      </pivotArea>
    </format>
    <format dxfId="189">
      <pivotArea dataOnly="0" labelOnly="1" fieldPosition="0">
        <references count="2">
          <reference field="7" count="1" selected="0">
            <x v="2"/>
          </reference>
          <reference field="11" count="1">
            <x v="1"/>
          </reference>
        </references>
      </pivotArea>
    </format>
    <format dxfId="188">
      <pivotArea dataOnly="0" labelOnly="1" fieldPosition="0">
        <references count="2">
          <reference field="7" count="1" selected="0">
            <x v="3"/>
          </reference>
          <reference field="11" count="1">
            <x v="2"/>
          </reference>
        </references>
      </pivotArea>
    </format>
    <format dxfId="187">
      <pivotArea dataOnly="0" labelOnly="1" fieldPosition="0">
        <references count="2">
          <reference field="7" count="1" selected="0">
            <x v="4"/>
          </reference>
          <reference field="11" count="3">
            <x v="0"/>
            <x v="2"/>
            <x v="3"/>
          </reference>
        </references>
      </pivotArea>
    </format>
    <format dxfId="186">
      <pivotArea dataOnly="0" labelOnly="1" fieldPosition="0">
        <references count="2">
          <reference field="7" count="1" selected="0">
            <x v="5"/>
          </reference>
          <reference field="11" count="1">
            <x v="4"/>
          </reference>
        </references>
      </pivotArea>
    </format>
    <format dxfId="185">
      <pivotArea dataOnly="0" labelOnly="1" fieldPosition="0">
        <references count="2">
          <reference field="7" count="1" selected="0">
            <x v="6"/>
          </reference>
          <reference field="11" count="3">
            <x v="2"/>
            <x v="3"/>
            <x v="5"/>
          </reference>
        </references>
      </pivotArea>
    </format>
    <format dxfId="184">
      <pivotArea dataOnly="0" labelOnly="1" fieldPosition="0">
        <references count="2">
          <reference field="7" count="1" selected="0">
            <x v="7"/>
          </reference>
          <reference field="11" count="3">
            <x v="4"/>
            <x v="5"/>
            <x v="6"/>
          </reference>
        </references>
      </pivotArea>
    </format>
    <format dxfId="183">
      <pivotArea dataOnly="0" labelOnly="1" fieldPosition="0">
        <references count="2">
          <reference field="7" count="1" selected="0">
            <x v="8"/>
          </reference>
          <reference field="11" count="2">
            <x v="4"/>
            <x v="7"/>
          </reference>
        </references>
      </pivotArea>
    </format>
    <format dxfId="182">
      <pivotArea dataOnly="0" labelOnly="1" fieldPosition="0">
        <references count="2">
          <reference field="7" count="1" selected="0">
            <x v="9"/>
          </reference>
          <reference field="11" count="1">
            <x v="5"/>
          </reference>
        </references>
      </pivotArea>
    </format>
    <format dxfId="181">
      <pivotArea dataOnly="0" labelOnly="1" fieldPosition="0">
        <references count="2">
          <reference field="7" count="1" selected="0">
            <x v="10"/>
          </reference>
          <reference field="11" count="1">
            <x v="6"/>
          </reference>
        </references>
      </pivotArea>
    </format>
    <format dxfId="180">
      <pivotArea field="7" type="button" dataOnly="0" labelOnly="1" outline="0" axis="axisCol" fieldPosition="0"/>
    </format>
    <format dxfId="179">
      <pivotArea type="origin" dataOnly="0" labelOnly="1" outline="0" fieldPosition="0"/>
    </format>
    <format dxfId="178">
      <pivotArea dataOnly="0" labelOnly="1" fieldPosition="0">
        <references count="1">
          <reference field="7" count="1">
            <x v="0"/>
          </reference>
        </references>
      </pivotArea>
    </format>
    <format dxfId="177">
      <pivotArea dataOnly="0" labelOnly="1" offset="IV1" fieldPosition="0">
        <references count="1">
          <reference field="7" count="1" defaultSubtotal="1">
            <x v="0"/>
          </reference>
        </references>
      </pivotArea>
    </format>
    <format dxfId="176">
      <pivotArea dataOnly="0" labelOnly="1" fieldPosition="0">
        <references count="1">
          <reference field="7" count="1">
            <x v="1"/>
          </reference>
        </references>
      </pivotArea>
    </format>
    <format dxfId="175">
      <pivotArea dataOnly="0" labelOnly="1" offset="IV1" fieldPosition="0">
        <references count="1">
          <reference field="7" count="1" defaultSubtotal="1">
            <x v="1"/>
          </reference>
        </references>
      </pivotArea>
    </format>
    <format dxfId="174">
      <pivotArea dataOnly="0" labelOnly="1" fieldPosition="0">
        <references count="1">
          <reference field="7" count="1">
            <x v="2"/>
          </reference>
        </references>
      </pivotArea>
    </format>
    <format dxfId="173">
      <pivotArea dataOnly="0" labelOnly="1" offset="IV1" fieldPosition="0">
        <references count="1">
          <reference field="7" count="1" defaultSubtotal="1">
            <x v="2"/>
          </reference>
        </references>
      </pivotArea>
    </format>
    <format dxfId="172">
      <pivotArea dataOnly="0" labelOnly="1" fieldPosition="0">
        <references count="1">
          <reference field="7" count="1">
            <x v="3"/>
          </reference>
        </references>
      </pivotArea>
    </format>
    <format dxfId="171">
      <pivotArea dataOnly="0" labelOnly="1" offset="IV1" fieldPosition="0">
        <references count="1">
          <reference field="7" count="1" defaultSubtotal="1">
            <x v="3"/>
          </reference>
        </references>
      </pivotArea>
    </format>
    <format dxfId="170">
      <pivotArea dataOnly="0" labelOnly="1" fieldPosition="0">
        <references count="1">
          <reference field="7" count="1">
            <x v="4"/>
          </reference>
        </references>
      </pivotArea>
    </format>
    <format dxfId="169">
      <pivotArea dataOnly="0" labelOnly="1" offset="IV1" fieldPosition="0">
        <references count="1">
          <reference field="7" count="1" defaultSubtotal="1">
            <x v="4"/>
          </reference>
        </references>
      </pivotArea>
    </format>
    <format dxfId="168">
      <pivotArea dataOnly="0" labelOnly="1" fieldPosition="0">
        <references count="1">
          <reference field="7" count="1">
            <x v="5"/>
          </reference>
        </references>
      </pivotArea>
    </format>
    <format dxfId="167">
      <pivotArea dataOnly="0" labelOnly="1" offset="IV1" fieldPosition="0">
        <references count="1">
          <reference field="7" count="1" defaultSubtotal="1">
            <x v="5"/>
          </reference>
        </references>
      </pivotArea>
    </format>
    <format dxfId="166">
      <pivotArea dataOnly="0" labelOnly="1" fieldPosition="0">
        <references count="1">
          <reference field="7" count="1">
            <x v="6"/>
          </reference>
        </references>
      </pivotArea>
    </format>
    <format dxfId="165">
      <pivotArea dataOnly="0" labelOnly="1" offset="IV1" fieldPosition="0">
        <references count="1">
          <reference field="7" count="1" defaultSubtotal="1">
            <x v="6"/>
          </reference>
        </references>
      </pivotArea>
    </format>
    <format dxfId="164">
      <pivotArea dataOnly="0" labelOnly="1" fieldPosition="0">
        <references count="1">
          <reference field="7" count="1">
            <x v="7"/>
          </reference>
        </references>
      </pivotArea>
    </format>
    <format dxfId="163">
      <pivotArea dataOnly="0" labelOnly="1" offset="IV1" fieldPosition="0">
        <references count="1">
          <reference field="7" count="1" defaultSubtotal="1">
            <x v="7"/>
          </reference>
        </references>
      </pivotArea>
    </format>
    <format dxfId="162">
      <pivotArea dataOnly="0" labelOnly="1" fieldPosition="0">
        <references count="1">
          <reference field="7" count="1">
            <x v="8"/>
          </reference>
        </references>
      </pivotArea>
    </format>
    <format dxfId="161">
      <pivotArea dataOnly="0" labelOnly="1" offset="IV1" fieldPosition="0">
        <references count="1">
          <reference field="7" count="1" defaultSubtotal="1">
            <x v="8"/>
          </reference>
        </references>
      </pivotArea>
    </format>
    <format dxfId="160">
      <pivotArea dataOnly="0" labelOnly="1" fieldPosition="0">
        <references count="1">
          <reference field="7" count="1">
            <x v="9"/>
          </reference>
        </references>
      </pivotArea>
    </format>
    <format dxfId="159">
      <pivotArea dataOnly="0" labelOnly="1" offset="IV1" fieldPosition="0">
        <references count="1">
          <reference field="7" count="1" defaultSubtotal="1">
            <x v="9"/>
          </reference>
        </references>
      </pivotArea>
    </format>
    <format dxfId="158">
      <pivotArea dataOnly="0" labelOnly="1" fieldPosition="0">
        <references count="1">
          <reference field="7" count="1">
            <x v="10"/>
          </reference>
        </references>
      </pivotArea>
    </format>
    <format dxfId="157">
      <pivotArea dataOnly="0" labelOnly="1" offset="IV1" fieldPosition="0">
        <references count="1">
          <reference field="7" count="1" defaultSubtotal="1">
            <x v="10"/>
          </reference>
        </references>
      </pivotArea>
    </format>
    <format dxfId="156">
      <pivotArea field="7" type="button" dataOnly="0" labelOnly="1" outline="0" axis="axisCol" fieldPosition="0"/>
    </format>
    <format dxfId="155">
      <pivotArea field="7" type="button" dataOnly="0" labelOnly="1" outline="0" axis="axisCol" fieldPosition="0"/>
    </format>
    <format dxfId="154">
      <pivotArea field="3" type="button" dataOnly="0" labelOnly="1" outline="0" axis="axisRow" fieldPosition="0"/>
    </format>
    <format dxfId="153">
      <pivotArea dataOnly="0" labelOnly="1" outline="0" fieldPosition="0">
        <references count="1">
          <reference field="12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CABF8-ABED-4EF7-A2D3-E49169F2B402}" name="TBContasReceber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7:BL16" firstHeaderRow="1" firstDataRow="3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showAll="0"/>
    <pivotField axis="axisCol" showAll="0">
      <items count="14">
        <item x="4"/>
        <item x="6"/>
        <item x="5"/>
        <item x="7"/>
        <item x="9"/>
        <item x="8"/>
        <item x="10"/>
        <item x="11"/>
        <item x="12"/>
        <item x="0"/>
        <item x="1"/>
        <item x="2"/>
        <item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3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0"/>
    </i>
    <i r="1">
      <x v="11"/>
    </i>
    <i t="default">
      <x v="1"/>
    </i>
    <i>
      <x v="2"/>
      <x/>
    </i>
    <i r="1">
      <x v="1"/>
    </i>
    <i r="1">
      <x v="10"/>
    </i>
    <i r="1">
      <x v="11"/>
    </i>
    <i t="default">
      <x v="2"/>
    </i>
    <i>
      <x v="3"/>
      <x/>
    </i>
    <i r="1">
      <x v="1"/>
    </i>
    <i r="1">
      <x v="2"/>
    </i>
    <i t="default">
      <x v="3"/>
    </i>
    <i>
      <x v="4"/>
      <x v="2"/>
    </i>
    <i r="1">
      <x v="3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>
      <x v="6"/>
      <x v="2"/>
    </i>
    <i r="1">
      <x v="3"/>
    </i>
    <i r="1">
      <x v="4"/>
    </i>
    <i r="1">
      <x v="5"/>
    </i>
    <i t="default">
      <x v="6"/>
    </i>
    <i>
      <x v="7"/>
      <x v="3"/>
    </i>
    <i r="1">
      <x v="4"/>
    </i>
    <i r="1">
      <x v="5"/>
    </i>
    <i r="1">
      <x v="6"/>
    </i>
    <i t="default">
      <x v="7"/>
    </i>
    <i>
      <x v="8"/>
      <x v="4"/>
    </i>
    <i r="1">
      <x v="5"/>
    </i>
    <i r="1">
      <x v="6"/>
    </i>
    <i r="1">
      <x v="7"/>
    </i>
    <i t="default">
      <x v="8"/>
    </i>
    <i>
      <x v="9"/>
      <x v="6"/>
    </i>
    <i r="1">
      <x v="7"/>
    </i>
    <i r="1">
      <x v="8"/>
    </i>
    <i t="default">
      <x v="9"/>
    </i>
    <i>
      <x v="10"/>
      <x v="7"/>
    </i>
    <i r="1">
      <x v="9"/>
    </i>
    <i t="default">
      <x v="10"/>
    </i>
    <i>
      <x v="11"/>
      <x v="8"/>
    </i>
    <i r="1">
      <x v="9"/>
    </i>
    <i r="1">
      <x v="10"/>
    </i>
    <i t="default">
      <x v="11"/>
    </i>
    <i>
      <x v="12"/>
      <x v="9"/>
    </i>
    <i r="1">
      <x v="10"/>
    </i>
    <i r="1">
      <x v="11"/>
    </i>
    <i t="default">
      <x v="12"/>
    </i>
    <i t="grand">
      <x/>
    </i>
  </colItems>
  <pageFields count="1">
    <pageField fld="12" hier="-1"/>
  </pageFields>
  <dataFields count="1">
    <dataField name="Soma de Valor" fld="6" baseField="0" baseItem="0" numFmtId="8"/>
  </dataFields>
  <formats count="108">
    <format dxfId="152">
      <pivotArea outline="0" collapsedLevelsAreSubtotals="1" fieldPosition="0"/>
    </format>
    <format dxfId="151">
      <pivotArea field="3" type="button" dataOnly="0" labelOnly="1" outline="0" axis="axisRow" fieldPosition="0"/>
    </format>
    <format dxfId="150">
      <pivotArea dataOnly="0" labelOnly="1" fieldPosition="0">
        <references count="1">
          <reference field="3" count="0"/>
        </references>
      </pivotArea>
    </format>
    <format dxfId="149">
      <pivotArea dataOnly="0" labelOnly="1" grandRow="1" outline="0" fieldPosition="0"/>
    </format>
    <format dxfId="148">
      <pivotArea dataOnly="0" labelOnly="1" fieldPosition="0">
        <references count="2">
          <reference field="3" count="0" selected="0"/>
          <reference field="4" count="0"/>
        </references>
      </pivotArea>
    </format>
    <format dxfId="147">
      <pivotArea dataOnly="0" labelOnly="1" offset="IV256" fieldPosition="0">
        <references count="1">
          <reference field="7" count="1" defaultSubtotal="1">
            <x v="0"/>
          </reference>
        </references>
      </pivotArea>
    </format>
    <format dxfId="146">
      <pivotArea dataOnly="0" labelOnly="1" offset="IV256" fieldPosition="0">
        <references count="1">
          <reference field="7" count="1" defaultSubtotal="1">
            <x v="1"/>
          </reference>
        </references>
      </pivotArea>
    </format>
    <format dxfId="145">
      <pivotArea dataOnly="0" labelOnly="1" offset="IV256" fieldPosition="0">
        <references count="1">
          <reference field="7" count="1" defaultSubtotal="1">
            <x v="2"/>
          </reference>
        </references>
      </pivotArea>
    </format>
    <format dxfId="144">
      <pivotArea dataOnly="0" labelOnly="1" offset="IV256" fieldPosition="0">
        <references count="1">
          <reference field="7" count="1" defaultSubtotal="1">
            <x v="3"/>
          </reference>
        </references>
      </pivotArea>
    </format>
    <format dxfId="143">
      <pivotArea dataOnly="0" labelOnly="1" offset="IV256" fieldPosition="0">
        <references count="1">
          <reference field="7" count="1" defaultSubtotal="1">
            <x v="4"/>
          </reference>
        </references>
      </pivotArea>
    </format>
    <format dxfId="142">
      <pivotArea dataOnly="0" labelOnly="1" offset="IV256" fieldPosition="0">
        <references count="1">
          <reference field="7" count="1" defaultSubtotal="1">
            <x v="5"/>
          </reference>
        </references>
      </pivotArea>
    </format>
    <format dxfId="141">
      <pivotArea dataOnly="0" labelOnly="1" offset="IV256" fieldPosition="0">
        <references count="1">
          <reference field="7" count="1" defaultSubtotal="1">
            <x v="6"/>
          </reference>
        </references>
      </pivotArea>
    </format>
    <format dxfId="140">
      <pivotArea dataOnly="0" labelOnly="1" offset="IV256" fieldPosition="0">
        <references count="1">
          <reference field="7" count="1" defaultSubtotal="1">
            <x v="7"/>
          </reference>
        </references>
      </pivotArea>
    </format>
    <format dxfId="139">
      <pivotArea dataOnly="0" labelOnly="1" offset="IV256" fieldPosition="0">
        <references count="1">
          <reference field="7" count="1" defaultSubtotal="1">
            <x v="8"/>
          </reference>
        </references>
      </pivotArea>
    </format>
    <format dxfId="138">
      <pivotArea dataOnly="0" labelOnly="1" offset="IV256" fieldPosition="0">
        <references count="1">
          <reference field="7" count="1" defaultSubtotal="1">
            <x v="9"/>
          </reference>
        </references>
      </pivotArea>
    </format>
    <format dxfId="137">
      <pivotArea dataOnly="0" labelOnly="1" offset="IV256" fieldPosition="0">
        <references count="1">
          <reference field="7" count="1" defaultSubtotal="1">
            <x v="10"/>
          </reference>
        </references>
      </pivotArea>
    </format>
    <format dxfId="136">
      <pivotArea dataOnly="0" labelOnly="1" offset="IV256" fieldPosition="0">
        <references count="1">
          <reference field="7" count="1" defaultSubtotal="1">
            <x v="11"/>
          </reference>
        </references>
      </pivotArea>
    </format>
    <format dxfId="135">
      <pivotArea dataOnly="0" labelOnly="1" offset="IV256" fieldPosition="0">
        <references count="1">
          <reference field="7" count="1" defaultSubtotal="1">
            <x v="12"/>
          </reference>
        </references>
      </pivotArea>
    </format>
    <format dxfId="134">
      <pivotArea dataOnly="0" labelOnly="1" grandCol="1" outline="0" offset="IV256" fieldPosition="0"/>
    </format>
    <format dxfId="133">
      <pivotArea dataOnly="0" labelOnly="1" fieldPosition="0">
        <references count="2">
          <reference field="7" count="1" selected="0">
            <x v="0"/>
          </reference>
          <reference field="11" count="10">
            <x v="0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2">
      <pivotArea dataOnly="0" labelOnly="1" fieldPosition="0">
        <references count="2">
          <reference field="7" count="1" selected="0">
            <x v="1"/>
          </reference>
          <reference field="11" count="3">
            <x v="0"/>
            <x v="10"/>
            <x v="11"/>
          </reference>
        </references>
      </pivotArea>
    </format>
    <format dxfId="131">
      <pivotArea dataOnly="0" labelOnly="1" fieldPosition="0">
        <references count="2">
          <reference field="7" count="1" selected="0">
            <x v="2"/>
          </reference>
          <reference field="11" count="4">
            <x v="0"/>
            <x v="1"/>
            <x v="10"/>
            <x v="11"/>
          </reference>
        </references>
      </pivotArea>
    </format>
    <format dxfId="130">
      <pivotArea dataOnly="0" labelOnly="1" fieldPosition="0">
        <references count="2">
          <reference field="7" count="1" selected="0">
            <x v="3"/>
          </reference>
          <reference field="11" count="3">
            <x v="0"/>
            <x v="1"/>
            <x v="2"/>
          </reference>
        </references>
      </pivotArea>
    </format>
    <format dxfId="129">
      <pivotArea dataOnly="0" labelOnly="1" fieldPosition="0">
        <references count="2">
          <reference field="7" count="1" selected="0">
            <x v="4"/>
          </reference>
          <reference field="11" count="2">
            <x v="2"/>
            <x v="3"/>
          </reference>
        </references>
      </pivotArea>
    </format>
    <format dxfId="128">
      <pivotArea dataOnly="0" labelOnly="1" fieldPosition="0">
        <references count="2">
          <reference field="7" count="1" selected="0">
            <x v="5"/>
          </reference>
          <reference field="11" count="4">
            <x v="1"/>
            <x v="2"/>
            <x v="3"/>
            <x v="4"/>
          </reference>
        </references>
      </pivotArea>
    </format>
    <format dxfId="127">
      <pivotArea dataOnly="0" labelOnly="1" fieldPosition="0">
        <references count="2">
          <reference field="7" count="1" selected="0">
            <x v="6"/>
          </reference>
          <reference field="11" count="4">
            <x v="2"/>
            <x v="3"/>
            <x v="4"/>
            <x v="5"/>
          </reference>
        </references>
      </pivotArea>
    </format>
    <format dxfId="126">
      <pivotArea dataOnly="0" labelOnly="1" fieldPosition="0">
        <references count="2">
          <reference field="7" count="1" selected="0">
            <x v="7"/>
          </reference>
          <reference field="11" count="4">
            <x v="3"/>
            <x v="4"/>
            <x v="5"/>
            <x v="6"/>
          </reference>
        </references>
      </pivotArea>
    </format>
    <format dxfId="125">
      <pivotArea dataOnly="0" labelOnly="1" fieldPosition="0">
        <references count="2">
          <reference field="7" count="1" selected="0">
            <x v="8"/>
          </reference>
          <reference field="11" count="4">
            <x v="4"/>
            <x v="5"/>
            <x v="6"/>
            <x v="7"/>
          </reference>
        </references>
      </pivotArea>
    </format>
    <format dxfId="124">
      <pivotArea dataOnly="0" labelOnly="1" fieldPosition="0">
        <references count="2">
          <reference field="7" count="1" selected="0">
            <x v="9"/>
          </reference>
          <reference field="11" count="3">
            <x v="6"/>
            <x v="7"/>
            <x v="8"/>
          </reference>
        </references>
      </pivotArea>
    </format>
    <format dxfId="123">
      <pivotArea dataOnly="0" labelOnly="1" fieldPosition="0">
        <references count="2">
          <reference field="7" count="1" selected="0">
            <x v="10"/>
          </reference>
          <reference field="11" count="2">
            <x v="7"/>
            <x v="9"/>
          </reference>
        </references>
      </pivotArea>
    </format>
    <format dxfId="122">
      <pivotArea dataOnly="0" labelOnly="1" fieldPosition="0">
        <references count="2">
          <reference field="7" count="1" selected="0">
            <x v="11"/>
          </reference>
          <reference field="11" count="3">
            <x v="8"/>
            <x v="9"/>
            <x v="10"/>
          </reference>
        </references>
      </pivotArea>
    </format>
    <format dxfId="121">
      <pivotArea dataOnly="0" labelOnly="1" fieldPosition="0">
        <references count="2">
          <reference field="7" count="1" selected="0">
            <x v="12"/>
          </reference>
          <reference field="11" count="3">
            <x v="9"/>
            <x v="10"/>
            <x v="11"/>
          </reference>
        </references>
      </pivotArea>
    </format>
    <format dxfId="120">
      <pivotArea dataOnly="0" labelOnly="1" fieldPosition="0">
        <references count="1">
          <reference field="7" count="1">
            <x v="0"/>
          </reference>
        </references>
      </pivotArea>
    </format>
    <format dxfId="119">
      <pivotArea dataOnly="0" labelOnly="1" offset="IV1" fieldPosition="0">
        <references count="1">
          <reference field="7" count="1" defaultSubtotal="1">
            <x v="0"/>
          </reference>
        </references>
      </pivotArea>
    </format>
    <format dxfId="118">
      <pivotArea dataOnly="0" labelOnly="1" fieldPosition="0">
        <references count="1">
          <reference field="7" count="1">
            <x v="1"/>
          </reference>
        </references>
      </pivotArea>
    </format>
    <format dxfId="117">
      <pivotArea dataOnly="0" labelOnly="1" offset="IV1" fieldPosition="0">
        <references count="1">
          <reference field="7" count="1" defaultSubtotal="1">
            <x v="1"/>
          </reference>
        </references>
      </pivotArea>
    </format>
    <format dxfId="116">
      <pivotArea dataOnly="0" labelOnly="1" fieldPosition="0">
        <references count="1">
          <reference field="7" count="1">
            <x v="2"/>
          </reference>
        </references>
      </pivotArea>
    </format>
    <format dxfId="115">
      <pivotArea dataOnly="0" labelOnly="1" offset="IV1" fieldPosition="0">
        <references count="1">
          <reference field="7" count="1" defaultSubtotal="1">
            <x v="2"/>
          </reference>
        </references>
      </pivotArea>
    </format>
    <format dxfId="114">
      <pivotArea dataOnly="0" labelOnly="1" fieldPosition="0">
        <references count="1">
          <reference field="7" count="1">
            <x v="3"/>
          </reference>
        </references>
      </pivotArea>
    </format>
    <format dxfId="113">
      <pivotArea dataOnly="0" labelOnly="1" offset="IV1" fieldPosition="0">
        <references count="1">
          <reference field="7" count="1" defaultSubtotal="1">
            <x v="3"/>
          </reference>
        </references>
      </pivotArea>
    </format>
    <format dxfId="112">
      <pivotArea dataOnly="0" labelOnly="1" fieldPosition="0">
        <references count="1">
          <reference field="7" count="1">
            <x v="4"/>
          </reference>
        </references>
      </pivotArea>
    </format>
    <format dxfId="111">
      <pivotArea dataOnly="0" labelOnly="1" offset="IV1" fieldPosition="0">
        <references count="1">
          <reference field="7" count="1" defaultSubtotal="1">
            <x v="4"/>
          </reference>
        </references>
      </pivotArea>
    </format>
    <format dxfId="110">
      <pivotArea dataOnly="0" labelOnly="1" fieldPosition="0">
        <references count="1">
          <reference field="7" count="1">
            <x v="5"/>
          </reference>
        </references>
      </pivotArea>
    </format>
    <format dxfId="109">
      <pivotArea dataOnly="0" labelOnly="1" offset="IV1" fieldPosition="0">
        <references count="1">
          <reference field="7" count="1" defaultSubtotal="1">
            <x v="5"/>
          </reference>
        </references>
      </pivotArea>
    </format>
    <format dxfId="108">
      <pivotArea dataOnly="0" labelOnly="1" fieldPosition="0">
        <references count="1">
          <reference field="7" count="1">
            <x v="6"/>
          </reference>
        </references>
      </pivotArea>
    </format>
    <format dxfId="107">
      <pivotArea dataOnly="0" labelOnly="1" offset="IV1" fieldPosition="0">
        <references count="1">
          <reference field="7" count="1" defaultSubtotal="1">
            <x v="6"/>
          </reference>
        </references>
      </pivotArea>
    </format>
    <format dxfId="106">
      <pivotArea dataOnly="0" labelOnly="1" fieldPosition="0">
        <references count="1">
          <reference field="7" count="1">
            <x v="7"/>
          </reference>
        </references>
      </pivotArea>
    </format>
    <format dxfId="105">
      <pivotArea dataOnly="0" labelOnly="1" offset="IV1" fieldPosition="0">
        <references count="1">
          <reference field="7" count="1" defaultSubtotal="1">
            <x v="7"/>
          </reference>
        </references>
      </pivotArea>
    </format>
    <format dxfId="104">
      <pivotArea dataOnly="0" labelOnly="1" fieldPosition="0">
        <references count="1">
          <reference field="7" count="1">
            <x v="8"/>
          </reference>
        </references>
      </pivotArea>
    </format>
    <format dxfId="103">
      <pivotArea dataOnly="0" labelOnly="1" offset="IV1" fieldPosition="0">
        <references count="1">
          <reference field="7" count="1" defaultSubtotal="1">
            <x v="8"/>
          </reference>
        </references>
      </pivotArea>
    </format>
    <format dxfId="102">
      <pivotArea dataOnly="0" labelOnly="1" fieldPosition="0">
        <references count="1">
          <reference field="7" count="1">
            <x v="9"/>
          </reference>
        </references>
      </pivotArea>
    </format>
    <format dxfId="101">
      <pivotArea dataOnly="0" labelOnly="1" offset="IV1" fieldPosition="0">
        <references count="1">
          <reference field="7" count="1" defaultSubtotal="1">
            <x v="9"/>
          </reference>
        </references>
      </pivotArea>
    </format>
    <format dxfId="100">
      <pivotArea dataOnly="0" labelOnly="1" fieldPosition="0">
        <references count="1">
          <reference field="7" count="1">
            <x v="10"/>
          </reference>
        </references>
      </pivotArea>
    </format>
    <format dxfId="99">
      <pivotArea dataOnly="0" labelOnly="1" offset="IV1" fieldPosition="0">
        <references count="1">
          <reference field="7" count="1" defaultSubtotal="1">
            <x v="10"/>
          </reference>
        </references>
      </pivotArea>
    </format>
    <format dxfId="98">
      <pivotArea dataOnly="0" labelOnly="1" fieldPosition="0">
        <references count="1">
          <reference field="7" count="1">
            <x v="11"/>
          </reference>
        </references>
      </pivotArea>
    </format>
    <format dxfId="97">
      <pivotArea dataOnly="0" labelOnly="1" offset="IV1" fieldPosition="0">
        <references count="1">
          <reference field="7" count="1" defaultSubtotal="1">
            <x v="11"/>
          </reference>
        </references>
      </pivotArea>
    </format>
    <format dxfId="96">
      <pivotArea dataOnly="0" labelOnly="1" fieldPosition="0">
        <references count="1">
          <reference field="7" count="1">
            <x v="12"/>
          </reference>
        </references>
      </pivotArea>
    </format>
    <format dxfId="95">
      <pivotArea dataOnly="0" labelOnly="1" offset="IV1" fieldPosition="0">
        <references count="1">
          <reference field="7" count="1" defaultSubtotal="1">
            <x v="12"/>
          </reference>
        </references>
      </pivotArea>
    </format>
    <format dxfId="94">
      <pivotArea dataOnly="0" labelOnly="1" grandCol="1" outline="0" offset="IV1" fieldPosition="0"/>
    </format>
    <format dxfId="93">
      <pivotArea field="7" type="button" dataOnly="0" labelOnly="1" outline="0" axis="axisCol" fieldPosition="0"/>
    </format>
    <format dxfId="92">
      <pivotArea type="origin" dataOnly="0" labelOnly="1" outline="0" offset="A1" fieldPosition="0"/>
    </format>
    <format dxfId="91">
      <pivotArea collapsedLevelsAreSubtotals="1" fieldPosition="0">
        <references count="2">
          <reference field="3" count="0"/>
          <reference field="7" count="1" selected="0" defaultSubtotal="1">
            <x v="0"/>
          </reference>
        </references>
      </pivotArea>
    </format>
    <format dxfId="90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0"/>
          </reference>
        </references>
      </pivotArea>
    </format>
    <format dxfId="89">
      <pivotArea dataOnly="0" labelOnly="1" fieldPosition="0">
        <references count="1">
          <reference field="7" count="1" defaultSubtotal="1">
            <x v="0"/>
          </reference>
        </references>
      </pivotArea>
    </format>
    <format dxfId="88">
      <pivotArea collapsedLevelsAreSubtotals="1" fieldPosition="0">
        <references count="2">
          <reference field="3" count="0"/>
          <reference field="7" count="1" selected="0" defaultSubtotal="1">
            <x v="0"/>
          </reference>
        </references>
      </pivotArea>
    </format>
    <format dxfId="87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0"/>
          </reference>
        </references>
      </pivotArea>
    </format>
    <format dxfId="86">
      <pivotArea dataOnly="0" labelOnly="1" fieldPosition="0">
        <references count="1">
          <reference field="7" count="1" defaultSubtotal="1">
            <x v="0"/>
          </reference>
        </references>
      </pivotArea>
    </format>
    <format dxfId="85">
      <pivotArea collapsedLevelsAreSubtotals="1" fieldPosition="0">
        <references count="2">
          <reference field="3" count="0"/>
          <reference field="7" count="1" selected="0" defaultSubtotal="1">
            <x v="1"/>
          </reference>
        </references>
      </pivotArea>
    </format>
    <format dxfId="84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1"/>
          </reference>
        </references>
      </pivotArea>
    </format>
    <format dxfId="83">
      <pivotArea dataOnly="0" labelOnly="1" fieldPosition="0">
        <references count="1">
          <reference field="7" count="1" defaultSubtotal="1">
            <x v="1"/>
          </reference>
        </references>
      </pivotArea>
    </format>
    <format dxfId="82">
      <pivotArea collapsedLevelsAreSubtotals="1" fieldPosition="0">
        <references count="2">
          <reference field="3" count="0"/>
          <reference field="7" count="1" selected="0" defaultSubtotal="1">
            <x v="2"/>
          </reference>
        </references>
      </pivotArea>
    </format>
    <format dxfId="81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2"/>
          </reference>
        </references>
      </pivotArea>
    </format>
    <format dxfId="80">
      <pivotArea dataOnly="0" labelOnly="1" fieldPosition="0">
        <references count="1">
          <reference field="7" count="1" defaultSubtotal="1">
            <x v="2"/>
          </reference>
        </references>
      </pivotArea>
    </format>
    <format dxfId="79">
      <pivotArea collapsedLevelsAreSubtotals="1" fieldPosition="0">
        <references count="2">
          <reference field="3" count="0"/>
          <reference field="7" count="1" selected="0" defaultSubtotal="1">
            <x v="3"/>
          </reference>
        </references>
      </pivotArea>
    </format>
    <format dxfId="78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3"/>
          </reference>
        </references>
      </pivotArea>
    </format>
    <format dxfId="77">
      <pivotArea dataOnly="0" labelOnly="1" fieldPosition="0">
        <references count="1">
          <reference field="7" count="1" defaultSubtotal="1">
            <x v="3"/>
          </reference>
        </references>
      </pivotArea>
    </format>
    <format dxfId="76">
      <pivotArea collapsedLevelsAreSubtotals="1" fieldPosition="0">
        <references count="2">
          <reference field="3" count="0"/>
          <reference field="7" count="1" selected="0" defaultSubtotal="1">
            <x v="4"/>
          </reference>
        </references>
      </pivotArea>
    </format>
    <format dxfId="75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4"/>
          </reference>
        </references>
      </pivotArea>
    </format>
    <format dxfId="74">
      <pivotArea dataOnly="0" labelOnly="1" fieldPosition="0">
        <references count="1">
          <reference field="7" count="1" defaultSubtotal="1">
            <x v="4"/>
          </reference>
        </references>
      </pivotArea>
    </format>
    <format dxfId="73">
      <pivotArea collapsedLevelsAreSubtotals="1" fieldPosition="0">
        <references count="2">
          <reference field="3" count="0"/>
          <reference field="7" count="1" selected="0" defaultSubtotal="1">
            <x v="5"/>
          </reference>
        </references>
      </pivotArea>
    </format>
    <format dxfId="72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5"/>
          </reference>
        </references>
      </pivotArea>
    </format>
    <format dxfId="71">
      <pivotArea dataOnly="0" labelOnly="1" fieldPosition="0">
        <references count="1">
          <reference field="7" count="1" defaultSubtotal="1">
            <x v="5"/>
          </reference>
        </references>
      </pivotArea>
    </format>
    <format dxfId="70">
      <pivotArea collapsedLevelsAreSubtotals="1" fieldPosition="0">
        <references count="2">
          <reference field="3" count="0"/>
          <reference field="7" count="1" selected="0" defaultSubtotal="1">
            <x v="6"/>
          </reference>
        </references>
      </pivotArea>
    </format>
    <format dxfId="69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6"/>
          </reference>
        </references>
      </pivotArea>
    </format>
    <format dxfId="68">
      <pivotArea dataOnly="0" labelOnly="1" fieldPosition="0">
        <references count="1">
          <reference field="7" count="1" defaultSubtotal="1">
            <x v="6"/>
          </reference>
        </references>
      </pivotArea>
    </format>
    <format dxfId="67">
      <pivotArea collapsedLevelsAreSubtotals="1" fieldPosition="0">
        <references count="2">
          <reference field="3" count="0"/>
          <reference field="7" count="1" selected="0" defaultSubtotal="1">
            <x v="7"/>
          </reference>
        </references>
      </pivotArea>
    </format>
    <format dxfId="66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7"/>
          </reference>
        </references>
      </pivotArea>
    </format>
    <format dxfId="65">
      <pivotArea dataOnly="0" labelOnly="1" fieldPosition="0">
        <references count="1">
          <reference field="7" count="1" defaultSubtotal="1">
            <x v="7"/>
          </reference>
        </references>
      </pivotArea>
    </format>
    <format dxfId="64">
      <pivotArea collapsedLevelsAreSubtotals="1" fieldPosition="0">
        <references count="2">
          <reference field="3" count="0"/>
          <reference field="7" count="1" selected="0" defaultSubtotal="1">
            <x v="8"/>
          </reference>
        </references>
      </pivotArea>
    </format>
    <format dxfId="63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8"/>
          </reference>
        </references>
      </pivotArea>
    </format>
    <format dxfId="62">
      <pivotArea dataOnly="0" labelOnly="1" fieldPosition="0">
        <references count="1">
          <reference field="7" count="1" defaultSubtotal="1">
            <x v="8"/>
          </reference>
        </references>
      </pivotArea>
    </format>
    <format dxfId="61">
      <pivotArea collapsedLevelsAreSubtotals="1" fieldPosition="0">
        <references count="2">
          <reference field="3" count="0"/>
          <reference field="7" count="1" selected="0" defaultSubtotal="1">
            <x v="9"/>
          </reference>
        </references>
      </pivotArea>
    </format>
    <format dxfId="60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9"/>
          </reference>
        </references>
      </pivotArea>
    </format>
    <format dxfId="59">
      <pivotArea dataOnly="0" labelOnly="1" fieldPosition="0">
        <references count="1">
          <reference field="7" count="1" defaultSubtotal="1">
            <x v="9"/>
          </reference>
        </references>
      </pivotArea>
    </format>
    <format dxfId="58">
      <pivotArea collapsedLevelsAreSubtotals="1" fieldPosition="0">
        <references count="2">
          <reference field="3" count="0"/>
          <reference field="7" count="1" selected="0" defaultSubtotal="1">
            <x v="10"/>
          </reference>
        </references>
      </pivotArea>
    </format>
    <format dxfId="57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10"/>
          </reference>
        </references>
      </pivotArea>
    </format>
    <format dxfId="56">
      <pivotArea dataOnly="0" labelOnly="1" fieldPosition="0">
        <references count="1">
          <reference field="7" count="1" defaultSubtotal="1">
            <x v="10"/>
          </reference>
        </references>
      </pivotArea>
    </format>
    <format dxfId="55">
      <pivotArea collapsedLevelsAreSubtotals="1" fieldPosition="0">
        <references count="2">
          <reference field="3" count="0"/>
          <reference field="7" count="1" selected="0" defaultSubtotal="1">
            <x v="11"/>
          </reference>
        </references>
      </pivotArea>
    </format>
    <format dxfId="54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11"/>
          </reference>
        </references>
      </pivotArea>
    </format>
    <format dxfId="53">
      <pivotArea dataOnly="0" labelOnly="1" fieldPosition="0">
        <references count="1">
          <reference field="7" count="1" defaultSubtotal="1">
            <x v="11"/>
          </reference>
        </references>
      </pivotArea>
    </format>
    <format dxfId="52">
      <pivotArea collapsedLevelsAreSubtotals="1" fieldPosition="0">
        <references count="2">
          <reference field="3" count="0"/>
          <reference field="7" count="1" selected="0" defaultSubtotal="1">
            <x v="12"/>
          </reference>
        </references>
      </pivotArea>
    </format>
    <format dxfId="51">
      <pivotArea collapsedLevelsAreSubtotals="1" fieldPosition="0">
        <references count="3">
          <reference field="3" count="0" selected="0"/>
          <reference field="4" count="0"/>
          <reference field="7" count="1" selected="0" defaultSubtotal="1">
            <x v="12"/>
          </reference>
        </references>
      </pivotArea>
    </format>
    <format dxfId="50">
      <pivotArea dataOnly="0" labelOnly="1" fieldPosition="0">
        <references count="1">
          <reference field="7" count="1" defaultSubtotal="1">
            <x v="12"/>
          </reference>
        </references>
      </pivotArea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dataOnly="0" labelOnly="1" outline="0" fieldPosition="0">
        <references count="1">
          <reference field="12" count="0"/>
        </references>
      </pivotArea>
    </format>
    <format dxfId="46">
      <pivotArea field="3" type="button" dataOnly="0" labelOnly="1" outline="0" axis="axisRow" fieldPosition="0"/>
    </format>
    <format dxfId="45">
      <pivotArea field="7" type="button" dataOnly="0" labelOnly="1" outline="0" axis="axisCol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F38EC-0C35-4E7B-9CFF-5EBC23E5DA1A}" name="TBContasReceberVencidas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7:L15" firstHeaderRow="1" firstDataRow="3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h="1" x="0"/>
        <item x="1"/>
        <item t="default"/>
      </items>
    </pivotField>
    <pivotField showAll="0"/>
    <pivotField showAl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11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t="default">
      <x v="1"/>
    </i>
    <i t="grand">
      <x/>
    </i>
  </colItems>
  <pageFields count="1">
    <pageField fld="10" hier="-1"/>
  </pageFields>
  <dataFields count="1">
    <dataField name="Soma de Valor" fld="6" baseField="0" baseItem="0" numFmtId="8"/>
  </dataFields>
  <formats count="31">
    <format dxfId="44">
      <pivotArea type="origin" dataOnly="0" labelOnly="1" outline="0" offset="A1" fieldPosition="0"/>
    </format>
    <format dxfId="43">
      <pivotArea field="13" type="button" dataOnly="0" labelOnly="1" outline="0" axis="axisCol" fieldPosition="0"/>
    </format>
    <format dxfId="42">
      <pivotArea dataOnly="0" labelOnly="1" offset="A256" fieldPosition="0">
        <references count="1">
          <reference field="13" count="1">
            <x v="0"/>
          </reference>
        </references>
      </pivotArea>
    </format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3" count="0" selected="0"/>
          <reference field="4" count="0"/>
        </references>
      </pivotArea>
    </format>
    <format dxfId="36">
      <pivotArea dataOnly="0" labelOnly="1" offset="IV256" fieldPosition="0">
        <references count="1">
          <reference field="13" count="1" defaultSubtotal="1">
            <x v="0"/>
          </reference>
        </references>
      </pivotArea>
    </format>
    <format dxfId="35">
      <pivotArea dataOnly="0" labelOnly="1" offset="IV256" fieldPosition="0">
        <references count="1">
          <reference field="13" count="1" defaultSubtotal="1">
            <x v="1"/>
          </reference>
        </references>
      </pivotArea>
    </format>
    <format dxfId="34">
      <pivotArea dataOnly="0" labelOnly="1" grandCol="1" outline="0" offset="IV256" fieldPosition="0"/>
    </format>
    <format dxfId="33">
      <pivotArea dataOnly="0" labelOnly="1" fieldPosition="0">
        <references count="2">
          <reference field="9" count="0"/>
          <reference field="13" count="1" selected="0">
            <x v="0"/>
          </reference>
        </references>
      </pivotArea>
    </format>
    <format dxfId="32">
      <pivotArea dataOnly="0" labelOnly="1" fieldPosition="0">
        <references count="2">
          <reference field="9" count="9">
            <x v="1"/>
            <x v="2"/>
            <x v="3"/>
            <x v="4"/>
            <x v="5"/>
            <x v="8"/>
            <x v="9"/>
            <x v="10"/>
            <x v="11"/>
          </reference>
          <reference field="13" count="1" selected="0">
            <x v="1"/>
          </reference>
        </references>
      </pivotArea>
    </format>
    <format dxfId="31">
      <pivotArea dataOnly="0" labelOnly="1" fieldPosition="0">
        <references count="1">
          <reference field="13" count="1">
            <x v="0"/>
          </reference>
        </references>
      </pivotArea>
    </format>
    <format dxfId="30">
      <pivotArea dataOnly="0" labelOnly="1" offset="IV1" fieldPosition="0">
        <references count="1">
          <reference field="13" count="1" defaultSubtotal="1">
            <x v="0"/>
          </reference>
        </references>
      </pivotArea>
    </format>
    <format dxfId="29">
      <pivotArea dataOnly="0" labelOnly="1" fieldPosition="0">
        <references count="1">
          <reference field="13" count="1">
            <x v="1"/>
          </reference>
        </references>
      </pivotArea>
    </format>
    <format dxfId="28">
      <pivotArea dataOnly="0" labelOnly="1" offset="IV1" fieldPosition="0">
        <references count="1">
          <reference field="13" count="1" defaultSubtotal="1">
            <x v="1"/>
          </reference>
        </references>
      </pivotArea>
    </format>
    <format dxfId="27">
      <pivotArea dataOnly="0" labelOnly="1" grandCol="1" outline="0" offset="IV1" fieldPosition="0"/>
    </format>
    <format dxfId="26">
      <pivotArea outline="0" collapsedLevelsAreSubtotals="1" fieldPosition="0"/>
    </format>
    <format dxfId="25">
      <pivotArea collapsedLevelsAreSubtotals="1" fieldPosition="0">
        <references count="2">
          <reference field="3" count="0"/>
          <reference field="13" count="1" selected="0" defaultSubtotal="1">
            <x v="0"/>
          </reference>
        </references>
      </pivotArea>
    </format>
    <format dxfId="24">
      <pivotArea collapsedLevelsAreSubtotals="1" fieldPosition="0">
        <references count="3">
          <reference field="3" count="0" selected="0"/>
          <reference field="4" count="0"/>
          <reference field="13" count="1" selected="0" defaultSubtotal="1">
            <x v="0"/>
          </reference>
        </references>
      </pivotArea>
    </format>
    <format dxfId="23">
      <pivotArea dataOnly="0" labelOnly="1" fieldPosition="0">
        <references count="1">
          <reference field="13" count="1" defaultSubtotal="1">
            <x v="0"/>
          </reference>
        </references>
      </pivotArea>
    </format>
    <format dxfId="22">
      <pivotArea collapsedLevelsAreSubtotals="1" fieldPosition="0">
        <references count="2">
          <reference field="3" count="0"/>
          <reference field="13" count="1" selected="0" defaultSubtotal="1">
            <x v="1"/>
          </reference>
        </references>
      </pivotArea>
    </format>
    <format dxfId="21">
      <pivotArea collapsedLevelsAreSubtotals="1" fieldPosition="0">
        <references count="3">
          <reference field="3" count="0" selected="0"/>
          <reference field="4" count="0"/>
          <reference field="13" count="1" selected="0" defaultSubtotal="1">
            <x v="1"/>
          </reference>
        </references>
      </pivotArea>
    </format>
    <format dxfId="20">
      <pivotArea dataOnly="0" labelOnly="1" fieldPosition="0">
        <references count="1">
          <reference field="13" count="1" defaultSubtotal="1">
            <x v="1"/>
          </reference>
        </references>
      </pivotArea>
    </format>
    <format dxfId="19">
      <pivotArea dataOnly="0" labelOnly="1" fieldPosition="0">
        <references count="1">
          <reference field="13" count="1" defaultSubtotal="1">
            <x v="1"/>
          </reference>
        </references>
      </pivotArea>
    </format>
    <format dxfId="18">
      <pivotArea dataOnly="0" labelOnly="1" grandCol="1" outline="0" fieldPosition="0"/>
    </format>
    <format dxfId="17">
      <pivotArea dataOnly="0" labelOnly="1" fieldPosition="0">
        <references count="1">
          <reference field="13" count="1" defaultSubtotal="1">
            <x v="0"/>
          </reference>
        </references>
      </pivotArea>
    </format>
    <format dxfId="16">
      <pivotArea field="3" type="button" dataOnly="0" labelOnly="1" outline="0" axis="axisRow" fieldPosition="0"/>
    </format>
    <format dxfId="15">
      <pivotArea field="13" type="button" dataOnly="0" labelOnly="1" outline="0" axis="axisCol" fieldPosition="0"/>
    </format>
    <format dxfId="14">
      <pivotArea dataOnly="0" labelOnly="1" outline="0" fieldPosition="0">
        <references count="1">
          <reference field="10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2FB280F7-7125-4400-BAF4-4004C9854C5B}" sourceName="Mês competência">
  <pivotTables>
    <pivotTable tabId="10" name="TBDetalhaDespesas"/>
  </pivotTables>
  <data>
    <tabular pivotCacheId="345943329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78E39B56-513D-4614-8EE3-220470617F41}" sourceName="Ano competência">
  <pivotTables>
    <pivotTable tabId="10" name="TBDetalhaDespesas"/>
  </pivotTables>
  <data>
    <tabular pivotCacheId="345943329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EFD73636-11B2-4B1D-9DC0-330561F3D665}" sourceName="Mês previsto">
  <pivotTables>
    <pivotTable tabId="11" name="TBContasPagar"/>
  </pivotTables>
  <data>
    <tabular pivotCacheId="345943329">
      <items count="12">
        <i x="4" s="1"/>
        <i x="5" s="1"/>
        <i x="6" s="1"/>
        <i x="7" s="1"/>
        <i x="8" s="1"/>
        <i x="9" s="1"/>
        <i x="10" s="1"/>
        <i x="11" s="1"/>
        <i x="1" s="1"/>
        <i x="0" s="1"/>
        <i x="2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FD0A8BB9-E9EA-46C5-9893-37E31DE6EBB3}" sourceName="Mês previsto">
  <pivotTables>
    <pivotTable tabId="12" name="TBContasReceber"/>
  </pivotTables>
  <data>
    <tabular pivotCacheId="1451233903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A15AA70E-CD30-4550-9381-0E6C17C8DFA9}" sourceName="Ano competência">
  <pivotTables>
    <pivotTable tabId="13" name="TBContasReceberVencidas"/>
  </pivotTables>
  <data>
    <tabular pivotCacheId="1451233903">
      <items count="3">
        <i x="0" s="1"/>
        <i x="1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A4E39B37-DC25-49C0-8626-5B8332C0BD15}" sourceName="Ano previsto">
  <pivotTables>
    <pivotTable tabId="11" name="TBContasPagar"/>
  </pivotTables>
  <data>
    <tabular pivotCacheId="345943329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86DA6C99-BFA5-4A8A-ABB3-7EE3D2141695}" sourceName="Ano previsto">
  <pivotTables>
    <pivotTable tabId="12" name="TBContasReceber"/>
  </pivotTables>
  <data>
    <tabular pivotCacheId="1451233903">
      <items count="3">
        <i x="0" s="1"/>
        <i x="1" s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13C076D3-1CAD-46C5-9001-93B9A59BD6F8}" sourceName="Ano competência">
  <pivotTables>
    <pivotTable tabId="9" name="TBDetalhaReceita"/>
  </pivotTables>
  <data>
    <tabular pivotCacheId="1451233903">
      <items count="3">
        <i x="0" s="1"/>
        <i x="1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97421A7F-EADF-41FC-824E-BE9F08E76517}" sourceName="Mês competência">
  <pivotTables>
    <pivotTable tabId="9" name="TBDetalhaReceita"/>
  </pivotTables>
  <data>
    <tabular pivotCacheId="1451233903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" xr10:uid="{48EFBF3E-0426-4F74-81E4-46997F8DEDF1}" cache="SegmentaçãodeDados_Ano_competência" caption="Ano competência" columnCount="2" rowHeight="257175"/>
  <slicer name="Mês competência" xr10:uid="{1FCDB0B7-2D40-4A83-A00B-9C9C49E1742B}" cache="SegmentaçãodeDados_Mês_competência" caption="Mês competência" columnCount="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4CAC24BA-EFA2-4ED6-A79D-ECE2FC50E020}" cache="SegmentaçãodeDados_Mês_competência1" caption="Mês competência" columnCount="6" rowHeight="257175"/>
  <slicer name="Ano competência 1" xr10:uid="{446772BC-D9D8-4C1D-93DE-18D8746D3FDF}" cache="SegmentaçãodeDados_Ano_competência1" caption="Ano competência" columnCount="2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7766F52B-0E1F-4BFA-8D1F-5EA428B63634}" cache="SegmentaçãodeDados_Mês_previsto" caption="Mês previsto" columnCount="6" rowHeight="257175"/>
  <slicer name="Ano previsto" xr10:uid="{04ED79AB-606C-442C-9770-65B7747EE975}" cache="SegmentaçãodeDados_Ano_previsto" caption="Ano previsto" columnCount="2" rowHeight="25717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9DA83EE2-03DA-4052-905F-A7233BC4B953}" cache="SegmentaçãodeDados_Mês_previsto1" caption="Mês previsto" columnCount="6" rowHeight="257175"/>
  <slicer name="Ano previsto 1" xr10:uid="{BB2E13F1-00F9-4F4D-B242-01DF2942C752}" cache="SegmentaçãodeDados_Ano_previsto1" caption="Ano previsto" columnCount="2" rowHeight="257175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B393CD7B-CE09-4E6E-A871-528E13A85E7A}" cache="SegmentaçãodeDados_Ano_competência4" caption="Ano competência" columnCount="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42B63-3A13-47BD-9DAD-BA247C2AF10A}" name="TBPCEntradasN" displayName="TBPCEntradasN" ref="B4:B9" totalsRowShown="0" headerRowDxfId="307">
  <autoFilter ref="B4:B9" xr:uid="{41042B63-3A13-47BD-9DAD-BA247C2AF10A}"/>
  <tableColumns count="1">
    <tableColumn id="1" xr3:uid="{C360DF04-797C-44BD-85F5-781A97692C74}" name="Nível 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A12CB-7545-4FFD-BA65-A113AE58C850}" name="TBPCEntradasN2" displayName="TBPCEntradasN2" ref="A4:B12" totalsRowShown="0" headerRowDxfId="306">
  <autoFilter ref="A4:B12" xr:uid="{B6AA12CB-7545-4FFD-BA65-A113AE58C850}"/>
  <tableColumns count="2">
    <tableColumn id="1" xr3:uid="{B05C6FCA-BBD9-4A92-819A-9D2EF1718CD0}" name="Nível 1"/>
    <tableColumn id="2" xr3:uid="{95C93E08-8B2E-4BFA-902F-36C99EB4CB05}" name="Nível 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C0CA51-EC18-470B-BA01-BD4BFEC243A7}" name="TBPCSaídasN1" displayName="TBPCSaídasN1" ref="A4:A10" totalsRowShown="0" headerRowDxfId="305">
  <autoFilter ref="A4:A10" xr:uid="{FBC0CA51-EC18-470B-BA01-BD4BFEC243A7}"/>
  <tableColumns count="1">
    <tableColumn id="1" xr3:uid="{55B435A5-8FF8-4484-9F67-127F6A93DF55}" name="Nível 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72B7DF-3280-4491-8D07-5A1AC7C3F78D}" name="TBPCSaídasN2" displayName="TBPCSaídasN2" ref="A4:B16" totalsRowShown="0" headerRowDxfId="304">
  <autoFilter ref="A4:B16" xr:uid="{BE72B7DF-3280-4491-8D07-5A1AC7C3F78D}"/>
  <tableColumns count="2">
    <tableColumn id="1" xr3:uid="{654BF499-3772-41CB-B0ED-1E8FF556E87E}" name="nível 1"/>
    <tableColumn id="2" xr3:uid="{E77A2DE3-051E-41EB-B10F-94E1DA274342}" name="nível 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DDBE6-B6BE-4E5A-85BA-E3F059A81D59}" name="TBRegistrosEntradas" displayName="TBRegistrosEntradas" ref="A3:P234" totalsRowShown="0" headerRowDxfId="303">
  <autoFilter ref="A3:P234" xr:uid="{F7BDDBE6-B6BE-4E5A-85BA-E3F059A81D59}"/>
  <tableColumns count="16">
    <tableColumn id="1" xr3:uid="{46405103-F54F-4DE1-BFD9-DC26738AAEC0}" name="Data do caixa realizado" dataDxfId="302"/>
    <tableColumn id="2" xr3:uid="{091E2F74-C376-47E7-8DF5-B65D74CC0F61}" name="Data da competência" dataDxfId="301"/>
    <tableColumn id="3" xr3:uid="{C1C107D7-1051-4D7D-8A9A-A3A3E44BB83F}" name="Data do caixa previsto" dataDxfId="300"/>
    <tableColumn id="4" xr3:uid="{B99B7EB2-3805-4831-8E16-D60623CC5249}" name="Conta nível 1" dataDxfId="299"/>
    <tableColumn id="5" xr3:uid="{F4212800-1ADB-4D52-95E5-5710330B0855}" name="Conta nível 2"/>
    <tableColumn id="6" xr3:uid="{0D9ADF52-86C0-4313-9335-BB72AA33FB51}" name="Historico "/>
    <tableColumn id="7" xr3:uid="{292227E6-C9CB-4007-8181-F3E057F15905}" name="Valor" dataDxfId="298"/>
    <tableColumn id="8" xr3:uid="{A538EA39-463B-41C8-9F40-458D37263609}" name="Mês caixa " dataDxfId="297">
      <calculatedColumnFormula>IF(TBRegistrosEntradas[[#This Row],[Data do caixa realizado]]="",0,MONTH(TBRegistrosEntradas[[#This Row],[Data do caixa realizado]]))</calculatedColumnFormula>
    </tableColumn>
    <tableColumn id="9" xr3:uid="{1CB5AEE5-93F8-45C2-83AB-09CABDE6D174}" name="Ano caixa" dataDxfId="296">
      <calculatedColumnFormula>IF(TBRegistrosEntradas[[#This Row],[Data do caixa realizado]]="",0,YEAR(TBRegistrosEntradas[[#This Row],[Data do caixa realizado]]))</calculatedColumnFormula>
    </tableColumn>
    <tableColumn id="10" xr3:uid="{A3785428-A550-4D7D-A358-22C12362ECA8}" name="Mês competência" dataDxfId="295">
      <calculatedColumnFormula>IF(TBRegistrosEntradas[[#This Row],[Data da competência]]="",0,MONTH(TBRegistrosEntradas[[#This Row],[Data da competência]]))</calculatedColumnFormula>
    </tableColumn>
    <tableColumn id="11" xr3:uid="{B72636FF-99AB-4FF5-B24A-6E4762BC260A}" name="Ano competência" dataDxfId="294">
      <calculatedColumnFormula>IF(TBRegistrosEntradas[[#This Row],[Data da competência]]="",0,YEAR(TBRegistrosEntradas[[#This Row],[Data da competência]]))</calculatedColumnFormula>
    </tableColumn>
    <tableColumn id="12" xr3:uid="{48D1CC2C-6C33-47E5-811D-FAEAF8CB3C0A}" name="Mês previsto" dataDxfId="293">
      <calculatedColumnFormula>IF(TBRegistrosEntradas[[#This Row],[Data do caixa previsto]]="",0,MONTH(TBRegistrosEntradas[[#This Row],[Data do caixa previsto]]))</calculatedColumnFormula>
    </tableColumn>
    <tableColumn id="13" xr3:uid="{CE57F6C4-BD78-467B-AD57-4FB462D99820}" name="Ano previsto" dataDxfId="292">
      <calculatedColumnFormula>IF(TBRegistrosEntradas[[#This Row],[Data do caixa previsto]]="",0,YEAR(TBRegistrosEntradas[[#This Row],[Data do caixa previsto]]))</calculatedColumnFormula>
    </tableColumn>
    <tableColumn id="14" xr3:uid="{81C5C622-FCA7-43F7-A1A4-C2C03948EC85}" name="Conta vencida" dataDxfId="291">
      <calculatedColumnFormula>IF(AND(TBRegistrosEntradas[[#This Row],[Data do caixa previsto]]&lt;TODAY(),TBRegistrosEntradas[[#This Row],[Data do caixa realizado]]=""),"Vencida","Não vencida")</calculatedColumnFormula>
    </tableColumn>
    <tableColumn id="15" xr3:uid="{386230AF-2EE7-469D-886C-EBDEA1FB6F48}" name="Venda à vista" dataDxfId="290">
      <calculatedColumnFormula>IF(TBRegistrosEntradas[[#This Row],[Data da competência]]=TBRegistrosEntradas[[#This Row],[Data do caixa previsto]],"À vista","A prazo")</calculatedColumnFormula>
    </tableColumn>
    <tableColumn id="16" xr3:uid="{E2E2F1F3-353A-4771-9FEB-09E7011683A9}" name="Dias de atraso" dataDxfId="289">
      <calculatedColumnFormula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A9CE41-DA9D-4CE4-9644-C1F127C9D234}" name="TBRegistrosSaídas" displayName="TBRegistrosSaídas" ref="A3:N232" totalsRowShown="0" headerRowDxfId="13" headerRowBorderDxfId="12" tableBorderDxfId="11">
  <autoFilter ref="A3:N232" xr:uid="{BAA9CE41-DA9D-4CE4-9644-C1F127C9D234}">
    <filterColumn colId="0">
      <filters blank="1"/>
    </filterColumn>
    <filterColumn colId="12">
      <filters>
        <filter val="2018"/>
      </filters>
    </filterColumn>
  </autoFilter>
  <tableColumns count="14">
    <tableColumn id="1" xr3:uid="{BD67700B-141A-455D-AFE3-7DFBA59C2A2B}" name="Data do caixa realizado" dataDxfId="10"/>
    <tableColumn id="2" xr3:uid="{882E3461-84EE-4E50-90BE-0DA84C0388BB}" name="Data da competência" dataDxfId="9"/>
    <tableColumn id="3" xr3:uid="{D496D32A-9105-47AB-B679-4C24615674FA}" name="Data do caixa previsto" dataDxfId="8"/>
    <tableColumn id="4" xr3:uid="{E5C7B3D3-71B4-483E-AB41-5BBFEC6E7CDA}" name="Conta nível 1"/>
    <tableColumn id="5" xr3:uid="{826B5111-C80F-418D-B78E-D30BA8CE00D9}" name="Conta nível 2"/>
    <tableColumn id="6" xr3:uid="{1424190C-B6DA-48D9-961E-CB2EB4F6950C}" name="Historico "/>
    <tableColumn id="7" xr3:uid="{B2E47D36-6A53-40CD-8D26-5699898D5B5B}" name="Valor" dataDxfId="7"/>
    <tableColumn id="8" xr3:uid="{60FAB36F-3720-40A3-AB44-1AF675761042}" name="Mês caixa" dataDxfId="6">
      <calculatedColumnFormula>IF(TBRegistrosSaídas[[#This Row],[Data do caixa realizado]]="",0,MONTH(TBRegistrosSaídas[[#This Row],[Data do caixa realizado]]))</calculatedColumnFormula>
    </tableColumn>
    <tableColumn id="9" xr3:uid="{AEE3FF38-F65B-41F3-9322-FC2E0B39DB71}" name="Ano caixa" dataDxfId="5">
      <calculatedColumnFormula>IF(TBRegistrosSaídas[[#This Row],[Data do caixa realizado]]="",0,YEAR(TBRegistrosSaídas[[#This Row],[Data do caixa realizado]]))</calculatedColumnFormula>
    </tableColumn>
    <tableColumn id="10" xr3:uid="{B24F9D6B-7DE7-49F8-B915-D6ED54C52A19}" name="Mês competência" dataDxfId="4">
      <calculatedColumnFormula>IF(TBRegistrosSaídas[[#This Row],[Data da competência]]="",0,MONTH(TBRegistrosSaídas[[#This Row],[Data da competência]]))</calculatedColumnFormula>
    </tableColumn>
    <tableColumn id="11" xr3:uid="{699745DE-A1B0-4CF5-9852-261365178D26}" name="Ano competência" dataDxfId="3">
      <calculatedColumnFormula>IF(TBRegistrosSaídas[[#This Row],[Data da competência]]="",0,YEAR(TBRegistrosSaídas[[#This Row],[Data da competência]]))</calculatedColumnFormula>
    </tableColumn>
    <tableColumn id="12" xr3:uid="{8FAD8161-0855-4DB7-B3DC-FF0727096342}" name="Mês previsto" dataDxfId="2">
      <calculatedColumnFormula>IF(TBRegistrosSaídas[[#This Row],[Data do caixa previsto]]="",0,MONTH(TBRegistrosSaídas[[#This Row],[Data do caixa previsto]]))</calculatedColumnFormula>
    </tableColumn>
    <tableColumn id="13" xr3:uid="{DD7C056A-95E4-497B-AEB1-9279C96355A5}" name="Ano previsto" dataDxfId="1">
      <calculatedColumnFormula>IF(TBRegistrosSaídas[[#This Row],[Data do caixa previsto]]="",0,YEAR(TBRegistrosSaídas[[#This Row],[Data do caixa previsto]]))</calculatedColumnFormula>
    </tableColumn>
    <tableColumn id="14" xr3:uid="{92B96120-6E21-40F0-9190-C57DE711429C}" name="Dias de atraso" dataDxfId="0">
      <calculatedColumnFormula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4-16T11:52:04.85" personId="{35977303-EFDD-43A2-9E50-62C912836B9B}" id="{F20314D2-303B-4B82-8F51-B7B11AADB4FA}">
    <text>Irá somar todos os dados dos anos abaixo do informado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19F0-6B82-40E0-8F74-79DB2C99C5CE}">
  <dimension ref="A1:P26"/>
  <sheetViews>
    <sheetView showGridLines="0" workbookViewId="0">
      <pane ySplit="17" topLeftCell="A18" activePane="bottomLeft" state="frozen"/>
      <selection pane="bottomLeft" activeCell="A9" sqref="A9"/>
    </sheetView>
  </sheetViews>
  <sheetFormatPr defaultColWidth="0" defaultRowHeight="15" x14ac:dyDescent="0.25"/>
  <cols>
    <col min="1" max="1" width="15.28515625" bestFit="1" customWidth="1"/>
    <col min="2" max="16" width="9.140625" customWidth="1"/>
    <col min="17" max="16384" width="9.140625" hidden="1"/>
  </cols>
  <sheetData>
    <row r="1" spans="1:16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4" spans="1:16" ht="18.75" x14ac:dyDescent="0.3">
      <c r="A4" s="121" t="s">
        <v>1</v>
      </c>
    </row>
    <row r="5" spans="1:16" x14ac:dyDescent="0.25">
      <c r="A5" s="122"/>
    </row>
    <row r="8" spans="1:16" ht="18.75" x14ac:dyDescent="0.3">
      <c r="A8" s="121" t="s">
        <v>2</v>
      </c>
    </row>
    <row r="9" spans="1:16" x14ac:dyDescent="0.25">
      <c r="A9" s="122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</sheetData>
  <sheetProtection sheet="1" objects="1" scenarios="1" selectLockedCells="1"/>
  <mergeCells count="1">
    <mergeCell ref="A1:P1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32EB-E481-46D3-8787-D508375CD5AA}">
  <dimension ref="A1:BF16"/>
  <sheetViews>
    <sheetView showGridLines="0" workbookViewId="0">
      <selection activeCell="B7" sqref="B7"/>
    </sheetView>
  </sheetViews>
  <sheetFormatPr defaultColWidth="0" defaultRowHeight="15" x14ac:dyDescent="0.25"/>
  <cols>
    <col min="1" max="1" width="20.28515625" bestFit="1" customWidth="1"/>
    <col min="2" max="2" width="16.85546875" customWidth="1"/>
    <col min="3" max="5" width="10.85546875" bestFit="1" customWidth="1"/>
    <col min="6" max="11" width="11.85546875" bestFit="1" customWidth="1"/>
    <col min="12" max="13" width="10.85546875" bestFit="1" customWidth="1"/>
    <col min="14" max="16" width="11.85546875" bestFit="1" customWidth="1"/>
    <col min="17" max="17" width="11.85546875" hidden="1" customWidth="1"/>
    <col min="18" max="19" width="10.85546875" hidden="1" customWidth="1"/>
    <col min="20" max="21" width="11.85546875" hidden="1" customWidth="1"/>
    <col min="22" max="32" width="10.85546875" hidden="1" customWidth="1"/>
    <col min="33" max="16384" width="9.140625" hidden="1"/>
  </cols>
  <sheetData>
    <row r="1" spans="1:58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58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58" ht="30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5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58" x14ac:dyDescent="0.25">
      <c r="A5" s="29" t="s">
        <v>532</v>
      </c>
      <c r="B5" s="129" t="s">
        <v>526</v>
      </c>
    </row>
    <row r="7" spans="1:58" ht="30" x14ac:dyDescent="0.25">
      <c r="A7" s="37" t="s">
        <v>530</v>
      </c>
      <c r="B7" s="133" t="s">
        <v>529</v>
      </c>
    </row>
    <row r="8" spans="1:58" x14ac:dyDescent="0.25">
      <c r="A8" s="42"/>
      <c r="B8" s="43">
        <v>0</v>
      </c>
      <c r="C8" s="44"/>
      <c r="D8" s="44"/>
      <c r="E8" s="44"/>
      <c r="F8" s="44"/>
      <c r="G8" s="44"/>
      <c r="H8" s="44"/>
      <c r="I8" s="44"/>
      <c r="J8" s="44"/>
      <c r="K8" s="45" t="s">
        <v>533</v>
      </c>
      <c r="L8" s="43">
        <v>1</v>
      </c>
      <c r="M8" s="44"/>
      <c r="N8" s="45" t="s">
        <v>534</v>
      </c>
      <c r="O8" s="43">
        <v>2</v>
      </c>
      <c r="P8" s="44"/>
      <c r="Q8" s="44"/>
      <c r="R8" s="44"/>
      <c r="S8" s="45" t="s">
        <v>535</v>
      </c>
      <c r="T8" s="43">
        <v>3</v>
      </c>
      <c r="U8" s="44"/>
      <c r="V8" s="45" t="s">
        <v>536</v>
      </c>
      <c r="W8" s="43">
        <v>4</v>
      </c>
      <c r="X8" s="44"/>
      <c r="Y8" s="44"/>
      <c r="Z8" s="45" t="s">
        <v>537</v>
      </c>
      <c r="AA8" s="43">
        <v>5</v>
      </c>
      <c r="AB8" s="44"/>
      <c r="AC8" s="45" t="s">
        <v>538</v>
      </c>
      <c r="AD8" s="43">
        <v>6</v>
      </c>
      <c r="AE8" s="44"/>
      <c r="AF8" s="46"/>
      <c r="AG8" s="45" t="s">
        <v>539</v>
      </c>
      <c r="AH8" s="43">
        <v>7</v>
      </c>
      <c r="AI8" s="44"/>
      <c r="AJ8" s="44"/>
      <c r="AK8" s="44"/>
      <c r="AL8" s="45" t="s">
        <v>540</v>
      </c>
      <c r="AM8" s="43">
        <v>8</v>
      </c>
      <c r="AN8" s="44"/>
      <c r="AO8" s="44"/>
      <c r="AP8" s="45" t="s">
        <v>541</v>
      </c>
      <c r="AQ8" s="43">
        <v>9</v>
      </c>
      <c r="AR8" s="44"/>
      <c r="AS8" s="44"/>
      <c r="AT8" s="44"/>
      <c r="AU8" s="45" t="s">
        <v>542</v>
      </c>
      <c r="AV8" s="43">
        <v>10</v>
      </c>
      <c r="AW8" s="44"/>
      <c r="AX8" s="44"/>
      <c r="AY8" s="45" t="s">
        <v>543</v>
      </c>
      <c r="AZ8">
        <v>11</v>
      </c>
      <c r="BC8" s="134" t="s">
        <v>544</v>
      </c>
      <c r="BD8">
        <v>12</v>
      </c>
      <c r="BF8" s="134" t="s">
        <v>545</v>
      </c>
    </row>
    <row r="9" spans="1:58" x14ac:dyDescent="0.25">
      <c r="A9" s="133" t="s">
        <v>527</v>
      </c>
      <c r="B9">
        <v>1</v>
      </c>
      <c r="C9">
        <v>3</v>
      </c>
      <c r="D9" s="25">
        <v>4</v>
      </c>
      <c r="E9">
        <v>6</v>
      </c>
      <c r="F9" s="25">
        <v>7</v>
      </c>
      <c r="G9" s="25">
        <v>8</v>
      </c>
      <c r="H9">
        <v>9</v>
      </c>
      <c r="I9">
        <v>10</v>
      </c>
      <c r="J9">
        <v>12</v>
      </c>
      <c r="K9" s="38"/>
      <c r="L9" s="25">
        <v>1</v>
      </c>
      <c r="M9">
        <v>11</v>
      </c>
      <c r="N9" s="38"/>
      <c r="O9">
        <v>1</v>
      </c>
      <c r="P9" s="25">
        <v>2</v>
      </c>
      <c r="Q9">
        <v>11</v>
      </c>
      <c r="R9">
        <v>12</v>
      </c>
      <c r="S9" s="38"/>
      <c r="T9">
        <v>2</v>
      </c>
      <c r="U9" s="25">
        <v>3</v>
      </c>
      <c r="V9" s="38"/>
      <c r="W9" s="25">
        <v>1</v>
      </c>
      <c r="X9" s="25">
        <v>3</v>
      </c>
      <c r="Y9" s="25">
        <v>4</v>
      </c>
      <c r="Z9" s="38"/>
      <c r="AA9">
        <v>2</v>
      </c>
      <c r="AB9" s="25">
        <v>5</v>
      </c>
      <c r="AC9" s="38"/>
      <c r="AD9" s="25">
        <v>3</v>
      </c>
      <c r="AE9" s="25">
        <v>4</v>
      </c>
      <c r="AF9" s="38">
        <v>6</v>
      </c>
      <c r="AG9" s="38"/>
      <c r="AH9">
        <v>4</v>
      </c>
      <c r="AI9" s="25">
        <v>5</v>
      </c>
      <c r="AJ9" s="25">
        <v>6</v>
      </c>
      <c r="AK9" s="25">
        <v>7</v>
      </c>
      <c r="AL9" s="38"/>
      <c r="AM9" s="25">
        <v>5</v>
      </c>
      <c r="AN9">
        <v>7</v>
      </c>
      <c r="AO9" s="25">
        <v>8</v>
      </c>
      <c r="AP9" s="38"/>
      <c r="AQ9" s="25">
        <v>6</v>
      </c>
      <c r="AR9">
        <v>7</v>
      </c>
      <c r="AS9">
        <v>8</v>
      </c>
      <c r="AT9">
        <v>9</v>
      </c>
      <c r="AU9" s="38"/>
      <c r="AV9" s="25">
        <v>7</v>
      </c>
      <c r="AW9">
        <v>8</v>
      </c>
      <c r="AX9">
        <v>10</v>
      </c>
      <c r="AY9" s="38"/>
      <c r="AZ9">
        <v>9</v>
      </c>
      <c r="BA9">
        <v>10</v>
      </c>
      <c r="BB9">
        <v>11</v>
      </c>
      <c r="BC9" s="134"/>
      <c r="BD9">
        <v>10</v>
      </c>
      <c r="BE9">
        <v>12</v>
      </c>
      <c r="BF9" s="134"/>
    </row>
    <row r="10" spans="1:58" ht="30" x14ac:dyDescent="0.25">
      <c r="A10" s="39" t="s">
        <v>19</v>
      </c>
      <c r="B10" s="28">
        <v>6314</v>
      </c>
      <c r="C10" s="28">
        <v>4438</v>
      </c>
      <c r="D10" s="28">
        <v>1753</v>
      </c>
      <c r="E10" s="28">
        <v>701</v>
      </c>
      <c r="F10" s="28">
        <v>2338</v>
      </c>
      <c r="G10" s="28">
        <v>6976</v>
      </c>
      <c r="H10" s="28">
        <v>1565</v>
      </c>
      <c r="I10" s="28">
        <v>5873</v>
      </c>
      <c r="J10" s="28">
        <v>1967</v>
      </c>
      <c r="K10" s="40">
        <v>31925</v>
      </c>
      <c r="L10" s="28">
        <v>51129</v>
      </c>
      <c r="M10" s="28">
        <v>2017</v>
      </c>
      <c r="N10" s="40">
        <v>53146</v>
      </c>
      <c r="O10" s="28">
        <v>7551</v>
      </c>
      <c r="P10" s="28">
        <v>51526</v>
      </c>
      <c r="Q10" s="28">
        <v>2160</v>
      </c>
      <c r="R10" s="28">
        <v>2741</v>
      </c>
      <c r="S10" s="40">
        <v>63978</v>
      </c>
      <c r="T10" s="28">
        <v>3413</v>
      </c>
      <c r="U10" s="28">
        <v>48426</v>
      </c>
      <c r="V10" s="40">
        <v>51839</v>
      </c>
      <c r="W10" s="28">
        <v>3426</v>
      </c>
      <c r="X10" s="28">
        <v>4303</v>
      </c>
      <c r="Y10" s="28">
        <v>48856</v>
      </c>
      <c r="Z10" s="40">
        <v>56585</v>
      </c>
      <c r="AA10" s="28">
        <v>2801</v>
      </c>
      <c r="AB10" s="28">
        <v>47784</v>
      </c>
      <c r="AC10" s="40">
        <v>50585</v>
      </c>
      <c r="AD10" s="28">
        <v>4148</v>
      </c>
      <c r="AE10" s="28">
        <v>3746</v>
      </c>
      <c r="AF10" s="40">
        <v>42060</v>
      </c>
      <c r="AG10" s="40">
        <v>49954</v>
      </c>
      <c r="AH10" s="28">
        <v>4234</v>
      </c>
      <c r="AI10" s="28">
        <v>1961</v>
      </c>
      <c r="AJ10" s="28">
        <v>3086</v>
      </c>
      <c r="AK10" s="28">
        <v>20603</v>
      </c>
      <c r="AL10" s="40">
        <v>29884</v>
      </c>
      <c r="AM10" s="28">
        <v>1367</v>
      </c>
      <c r="AN10" s="28">
        <v>1269</v>
      </c>
      <c r="AO10" s="28">
        <v>23816</v>
      </c>
      <c r="AP10" s="40">
        <v>26452</v>
      </c>
      <c r="AQ10" s="28">
        <v>1700</v>
      </c>
      <c r="AR10" s="28">
        <v>3792</v>
      </c>
      <c r="AS10" s="28">
        <v>4309</v>
      </c>
      <c r="AT10" s="28">
        <v>32696</v>
      </c>
      <c r="AU10" s="40">
        <v>42497</v>
      </c>
      <c r="AV10" s="28">
        <v>3773</v>
      </c>
      <c r="AW10" s="28">
        <v>4462</v>
      </c>
      <c r="AX10" s="28">
        <v>41222</v>
      </c>
      <c r="AY10" s="40">
        <v>49457</v>
      </c>
      <c r="AZ10" s="28">
        <v>1054</v>
      </c>
      <c r="BA10" s="28">
        <v>1311</v>
      </c>
      <c r="BB10" s="28">
        <v>36733</v>
      </c>
      <c r="BC10" s="40">
        <v>39098</v>
      </c>
      <c r="BD10" s="28">
        <v>2936</v>
      </c>
      <c r="BE10" s="28">
        <v>36538</v>
      </c>
      <c r="BF10" s="40">
        <v>39474</v>
      </c>
    </row>
    <row r="11" spans="1:58" x14ac:dyDescent="0.25">
      <c r="A11" s="27" t="s">
        <v>13</v>
      </c>
      <c r="B11" s="28"/>
      <c r="C11" s="28"/>
      <c r="D11" s="28"/>
      <c r="E11" s="28"/>
      <c r="F11" s="28"/>
      <c r="G11" s="28"/>
      <c r="H11" s="28"/>
      <c r="I11" s="28"/>
      <c r="J11" s="28"/>
      <c r="K11" s="40"/>
      <c r="L11" s="28">
        <v>2953</v>
      </c>
      <c r="M11" s="28">
        <v>1788</v>
      </c>
      <c r="N11" s="40">
        <v>4741</v>
      </c>
      <c r="O11" s="28"/>
      <c r="P11" s="28">
        <v>12447</v>
      </c>
      <c r="Q11" s="28"/>
      <c r="R11" s="28">
        <v>2741</v>
      </c>
      <c r="S11" s="40">
        <v>15188</v>
      </c>
      <c r="T11" s="28"/>
      <c r="U11" s="28">
        <v>5433</v>
      </c>
      <c r="V11" s="40">
        <v>5433</v>
      </c>
      <c r="W11" s="28"/>
      <c r="X11" s="28"/>
      <c r="Y11" s="28">
        <v>14908</v>
      </c>
      <c r="Z11" s="40">
        <v>14908</v>
      </c>
      <c r="AA11" s="28"/>
      <c r="AB11" s="28">
        <v>4287</v>
      </c>
      <c r="AC11" s="40">
        <v>4287</v>
      </c>
      <c r="AD11" s="28"/>
      <c r="AE11" s="28"/>
      <c r="AF11" s="40">
        <v>8013</v>
      </c>
      <c r="AG11" s="40">
        <v>8013</v>
      </c>
      <c r="AH11" s="28">
        <v>789</v>
      </c>
      <c r="AI11" s="28"/>
      <c r="AJ11" s="28"/>
      <c r="AK11" s="28"/>
      <c r="AL11" s="40">
        <v>789</v>
      </c>
      <c r="AM11" s="28"/>
      <c r="AN11" s="28"/>
      <c r="AO11" s="28"/>
      <c r="AP11" s="40"/>
      <c r="AQ11" s="28"/>
      <c r="AR11" s="28"/>
      <c r="AS11" s="28"/>
      <c r="AT11" s="28">
        <v>5040</v>
      </c>
      <c r="AU11" s="40">
        <v>5040</v>
      </c>
      <c r="AV11" s="28"/>
      <c r="AW11" s="28"/>
      <c r="AX11" s="28">
        <v>14297</v>
      </c>
      <c r="AY11" s="40">
        <v>14297</v>
      </c>
      <c r="AZ11" s="28"/>
      <c r="BA11" s="28"/>
      <c r="BB11" s="28">
        <v>4373</v>
      </c>
      <c r="BC11" s="40">
        <v>4373</v>
      </c>
      <c r="BD11" s="28">
        <v>2936</v>
      </c>
      <c r="BE11" s="28">
        <v>7396</v>
      </c>
      <c r="BF11" s="40">
        <v>10332</v>
      </c>
    </row>
    <row r="12" spans="1:58" x14ac:dyDescent="0.25">
      <c r="A12" s="27" t="s">
        <v>14</v>
      </c>
      <c r="B12" s="28"/>
      <c r="C12" s="28"/>
      <c r="D12" s="28"/>
      <c r="E12" s="28"/>
      <c r="F12" s="28"/>
      <c r="G12" s="28">
        <v>4217</v>
      </c>
      <c r="H12" s="28">
        <v>1565</v>
      </c>
      <c r="I12" s="28"/>
      <c r="J12" s="28"/>
      <c r="K12" s="40">
        <v>5782</v>
      </c>
      <c r="L12" s="28">
        <v>6356</v>
      </c>
      <c r="M12" s="28">
        <v>229</v>
      </c>
      <c r="N12" s="40">
        <v>6585</v>
      </c>
      <c r="O12" s="28">
        <v>2030</v>
      </c>
      <c r="P12" s="28">
        <v>8157</v>
      </c>
      <c r="Q12" s="28"/>
      <c r="R12" s="28"/>
      <c r="S12" s="40">
        <v>10187</v>
      </c>
      <c r="T12" s="28"/>
      <c r="U12" s="28">
        <v>11492</v>
      </c>
      <c r="V12" s="40">
        <v>11492</v>
      </c>
      <c r="W12" s="28"/>
      <c r="X12" s="28"/>
      <c r="Y12" s="28">
        <v>6298</v>
      </c>
      <c r="Z12" s="40">
        <v>6298</v>
      </c>
      <c r="AA12" s="28"/>
      <c r="AB12" s="28">
        <v>10039</v>
      </c>
      <c r="AC12" s="40">
        <v>10039</v>
      </c>
      <c r="AD12" s="28"/>
      <c r="AE12" s="28"/>
      <c r="AF12" s="40">
        <v>4581</v>
      </c>
      <c r="AG12" s="40">
        <v>4581</v>
      </c>
      <c r="AH12" s="28"/>
      <c r="AI12" s="28"/>
      <c r="AJ12" s="28"/>
      <c r="AK12" s="28">
        <v>11175</v>
      </c>
      <c r="AL12" s="40">
        <v>11175</v>
      </c>
      <c r="AM12" s="28"/>
      <c r="AN12" s="28"/>
      <c r="AO12" s="28">
        <v>8434</v>
      </c>
      <c r="AP12" s="40">
        <v>8434</v>
      </c>
      <c r="AQ12" s="28">
        <v>1700</v>
      </c>
      <c r="AR12" s="28"/>
      <c r="AS12" s="28">
        <v>4309</v>
      </c>
      <c r="AT12" s="28">
        <v>4383</v>
      </c>
      <c r="AU12" s="40">
        <v>10392</v>
      </c>
      <c r="AV12" s="28"/>
      <c r="AW12" s="28"/>
      <c r="AX12" s="28">
        <v>1046</v>
      </c>
      <c r="AY12" s="40">
        <v>1046</v>
      </c>
      <c r="AZ12" s="28"/>
      <c r="BA12" s="28"/>
      <c r="BB12" s="28">
        <v>1340</v>
      </c>
      <c r="BC12" s="40">
        <v>1340</v>
      </c>
      <c r="BD12" s="28"/>
      <c r="BE12" s="28">
        <v>3546</v>
      </c>
      <c r="BF12" s="40">
        <v>3546</v>
      </c>
    </row>
    <row r="13" spans="1:58" x14ac:dyDescent="0.25">
      <c r="A13" s="27" t="s">
        <v>15</v>
      </c>
      <c r="B13" s="28"/>
      <c r="C13" s="28"/>
      <c r="D13" s="28"/>
      <c r="E13" s="28"/>
      <c r="F13" s="28"/>
      <c r="G13" s="28"/>
      <c r="H13" s="28"/>
      <c r="I13" s="28">
        <v>5873</v>
      </c>
      <c r="J13" s="28"/>
      <c r="K13" s="40">
        <v>5873</v>
      </c>
      <c r="L13" s="28">
        <v>4835</v>
      </c>
      <c r="M13" s="28"/>
      <c r="N13" s="40">
        <v>4835</v>
      </c>
      <c r="O13" s="28"/>
      <c r="P13" s="28">
        <v>4204</v>
      </c>
      <c r="Q13" s="28">
        <v>2015</v>
      </c>
      <c r="R13" s="28"/>
      <c r="S13" s="40">
        <v>6219</v>
      </c>
      <c r="T13" s="28">
        <v>3413</v>
      </c>
      <c r="U13" s="28">
        <v>5963</v>
      </c>
      <c r="V13" s="40">
        <v>9376</v>
      </c>
      <c r="W13" s="28"/>
      <c r="X13" s="28"/>
      <c r="Y13" s="28">
        <v>10858</v>
      </c>
      <c r="Z13" s="40">
        <v>10858</v>
      </c>
      <c r="AA13" s="28">
        <v>2801</v>
      </c>
      <c r="AB13" s="28">
        <v>5463</v>
      </c>
      <c r="AC13" s="40">
        <v>8264</v>
      </c>
      <c r="AD13" s="28"/>
      <c r="AE13" s="28"/>
      <c r="AF13" s="40"/>
      <c r="AG13" s="40"/>
      <c r="AH13" s="28"/>
      <c r="AI13" s="28"/>
      <c r="AJ13" s="28"/>
      <c r="AK13" s="28"/>
      <c r="AL13" s="40"/>
      <c r="AM13" s="28"/>
      <c r="AN13" s="28"/>
      <c r="AO13" s="28">
        <v>1108</v>
      </c>
      <c r="AP13" s="40">
        <v>1108</v>
      </c>
      <c r="AQ13" s="28"/>
      <c r="AR13" s="28"/>
      <c r="AS13" s="28"/>
      <c r="AT13" s="28">
        <v>159</v>
      </c>
      <c r="AU13" s="40">
        <v>159</v>
      </c>
      <c r="AV13" s="28"/>
      <c r="AW13" s="28">
        <v>4462</v>
      </c>
      <c r="AX13" s="28">
        <v>5624</v>
      </c>
      <c r="AY13" s="40">
        <v>10086</v>
      </c>
      <c r="AZ13" s="28"/>
      <c r="BA13" s="28"/>
      <c r="BB13" s="28">
        <v>4940</v>
      </c>
      <c r="BC13" s="40">
        <v>4940</v>
      </c>
      <c r="BD13" s="28"/>
      <c r="BE13" s="28">
        <v>8577</v>
      </c>
      <c r="BF13" s="40">
        <v>8577</v>
      </c>
    </row>
    <row r="14" spans="1:58" x14ac:dyDescent="0.25">
      <c r="A14" s="27" t="s">
        <v>17</v>
      </c>
      <c r="B14" s="28"/>
      <c r="C14" s="28"/>
      <c r="D14" s="28">
        <v>1753</v>
      </c>
      <c r="E14" s="28"/>
      <c r="F14" s="28"/>
      <c r="G14" s="28">
        <v>2759</v>
      </c>
      <c r="H14" s="28"/>
      <c r="I14" s="28"/>
      <c r="J14" s="28"/>
      <c r="K14" s="40">
        <v>4512</v>
      </c>
      <c r="L14" s="28">
        <v>4293</v>
      </c>
      <c r="M14" s="28"/>
      <c r="N14" s="40">
        <v>4293</v>
      </c>
      <c r="O14" s="28">
        <v>4087</v>
      </c>
      <c r="P14" s="28">
        <v>15471</v>
      </c>
      <c r="Q14" s="28"/>
      <c r="R14" s="28"/>
      <c r="S14" s="40">
        <v>19558</v>
      </c>
      <c r="T14" s="28"/>
      <c r="U14" s="28">
        <v>4179</v>
      </c>
      <c r="V14" s="40">
        <v>4179</v>
      </c>
      <c r="W14" s="28">
        <v>2190</v>
      </c>
      <c r="X14" s="28"/>
      <c r="Y14" s="28">
        <v>3565</v>
      </c>
      <c r="Z14" s="40">
        <v>5755</v>
      </c>
      <c r="AA14" s="28"/>
      <c r="AB14" s="28">
        <v>3230</v>
      </c>
      <c r="AC14" s="40">
        <v>3230</v>
      </c>
      <c r="AD14" s="28">
        <v>4148</v>
      </c>
      <c r="AE14" s="28">
        <v>3746</v>
      </c>
      <c r="AF14" s="40">
        <v>7158</v>
      </c>
      <c r="AG14" s="40">
        <v>15052</v>
      </c>
      <c r="AH14" s="28"/>
      <c r="AI14" s="28"/>
      <c r="AJ14" s="28"/>
      <c r="AK14" s="28">
        <v>5942</v>
      </c>
      <c r="AL14" s="40">
        <v>5942</v>
      </c>
      <c r="AM14" s="28">
        <v>1367</v>
      </c>
      <c r="AN14" s="28">
        <v>611</v>
      </c>
      <c r="AO14" s="28">
        <v>3466</v>
      </c>
      <c r="AP14" s="40">
        <v>5444</v>
      </c>
      <c r="AQ14" s="28"/>
      <c r="AR14" s="28"/>
      <c r="AS14" s="28"/>
      <c r="AT14" s="28">
        <v>12359</v>
      </c>
      <c r="AU14" s="40">
        <v>12359</v>
      </c>
      <c r="AV14" s="28">
        <v>3773</v>
      </c>
      <c r="AW14" s="28"/>
      <c r="AX14" s="28">
        <v>8194</v>
      </c>
      <c r="AY14" s="40">
        <v>11967</v>
      </c>
      <c r="AZ14" s="28"/>
      <c r="BA14" s="28"/>
      <c r="BB14" s="28">
        <v>1260</v>
      </c>
      <c r="BC14" s="40">
        <v>1260</v>
      </c>
      <c r="BD14" s="28"/>
      <c r="BE14" s="28">
        <v>5147</v>
      </c>
      <c r="BF14" s="40">
        <v>5147</v>
      </c>
    </row>
    <row r="15" spans="1:58" x14ac:dyDescent="0.25">
      <c r="A15" s="27" t="s">
        <v>30</v>
      </c>
      <c r="B15" s="28">
        <v>6314</v>
      </c>
      <c r="C15" s="28">
        <v>4438</v>
      </c>
      <c r="D15" s="28"/>
      <c r="E15" s="28">
        <v>701</v>
      </c>
      <c r="F15" s="28">
        <v>2338</v>
      </c>
      <c r="G15" s="28"/>
      <c r="H15" s="28"/>
      <c r="I15" s="28"/>
      <c r="J15" s="28">
        <v>1967</v>
      </c>
      <c r="K15" s="40">
        <v>15758</v>
      </c>
      <c r="L15" s="28">
        <v>32692</v>
      </c>
      <c r="M15" s="28"/>
      <c r="N15" s="40">
        <v>32692</v>
      </c>
      <c r="O15" s="28">
        <v>1434</v>
      </c>
      <c r="P15" s="28">
        <v>11247</v>
      </c>
      <c r="Q15" s="28">
        <v>145</v>
      </c>
      <c r="R15" s="28"/>
      <c r="S15" s="40">
        <v>12826</v>
      </c>
      <c r="T15" s="28"/>
      <c r="U15" s="28">
        <v>21359</v>
      </c>
      <c r="V15" s="40">
        <v>21359</v>
      </c>
      <c r="W15" s="28">
        <v>1236</v>
      </c>
      <c r="X15" s="28">
        <v>4303</v>
      </c>
      <c r="Y15" s="28">
        <v>13227</v>
      </c>
      <c r="Z15" s="40">
        <v>18766</v>
      </c>
      <c r="AA15" s="28"/>
      <c r="AB15" s="28">
        <v>24765</v>
      </c>
      <c r="AC15" s="40">
        <v>24765</v>
      </c>
      <c r="AD15" s="28"/>
      <c r="AE15" s="28"/>
      <c r="AF15" s="40">
        <v>22308</v>
      </c>
      <c r="AG15" s="40">
        <v>22308</v>
      </c>
      <c r="AH15" s="28">
        <v>3445</v>
      </c>
      <c r="AI15" s="28">
        <v>1961</v>
      </c>
      <c r="AJ15" s="28">
        <v>3086</v>
      </c>
      <c r="AK15" s="28">
        <v>3486</v>
      </c>
      <c r="AL15" s="40">
        <v>11978</v>
      </c>
      <c r="AM15" s="28"/>
      <c r="AN15" s="28">
        <v>658</v>
      </c>
      <c r="AO15" s="28">
        <v>10808</v>
      </c>
      <c r="AP15" s="40">
        <v>11466</v>
      </c>
      <c r="AQ15" s="28"/>
      <c r="AR15" s="28">
        <v>3792</v>
      </c>
      <c r="AS15" s="28"/>
      <c r="AT15" s="28">
        <v>10755</v>
      </c>
      <c r="AU15" s="40">
        <v>14547</v>
      </c>
      <c r="AV15" s="28"/>
      <c r="AW15" s="28"/>
      <c r="AX15" s="28">
        <v>12061</v>
      </c>
      <c r="AY15" s="40">
        <v>12061</v>
      </c>
      <c r="AZ15" s="28">
        <v>1054</v>
      </c>
      <c r="BA15" s="28">
        <v>1311</v>
      </c>
      <c r="BB15" s="28">
        <v>24820</v>
      </c>
      <c r="BC15" s="40">
        <v>27185</v>
      </c>
      <c r="BD15" s="28"/>
      <c r="BE15" s="28">
        <v>11872</v>
      </c>
      <c r="BF15" s="40">
        <v>11872</v>
      </c>
    </row>
    <row r="16" spans="1:58" x14ac:dyDescent="0.25">
      <c r="A16" s="26" t="s">
        <v>528</v>
      </c>
      <c r="B16" s="28">
        <v>6314</v>
      </c>
      <c r="C16" s="28">
        <v>4438</v>
      </c>
      <c r="D16" s="28">
        <v>1753</v>
      </c>
      <c r="E16" s="28">
        <v>701</v>
      </c>
      <c r="F16" s="28">
        <v>2338</v>
      </c>
      <c r="G16" s="28">
        <v>6976</v>
      </c>
      <c r="H16" s="28">
        <v>1565</v>
      </c>
      <c r="I16" s="28">
        <v>5873</v>
      </c>
      <c r="J16" s="28">
        <v>1967</v>
      </c>
      <c r="K16" s="28">
        <v>31925</v>
      </c>
      <c r="L16" s="28">
        <v>51129</v>
      </c>
      <c r="M16" s="28">
        <v>2017</v>
      </c>
      <c r="N16" s="28">
        <v>53146</v>
      </c>
      <c r="O16" s="28">
        <v>7551</v>
      </c>
      <c r="P16" s="28">
        <v>51526</v>
      </c>
      <c r="Q16" s="28">
        <v>2160</v>
      </c>
      <c r="R16" s="28">
        <v>2741</v>
      </c>
      <c r="S16" s="28">
        <v>63978</v>
      </c>
      <c r="T16" s="28">
        <v>3413</v>
      </c>
      <c r="U16" s="28">
        <v>48426</v>
      </c>
      <c r="V16" s="28">
        <v>51839</v>
      </c>
      <c r="W16" s="28">
        <v>3426</v>
      </c>
      <c r="X16" s="28">
        <v>4303</v>
      </c>
      <c r="Y16" s="28">
        <v>48856</v>
      </c>
      <c r="Z16" s="28">
        <v>56585</v>
      </c>
      <c r="AA16" s="28">
        <v>2801</v>
      </c>
      <c r="AB16" s="28">
        <v>47784</v>
      </c>
      <c r="AC16" s="28">
        <v>50585</v>
      </c>
      <c r="AD16" s="28">
        <v>4148</v>
      </c>
      <c r="AE16" s="28">
        <v>3746</v>
      </c>
      <c r="AF16" s="28">
        <v>42060</v>
      </c>
      <c r="AG16" s="28">
        <v>49954</v>
      </c>
      <c r="AH16" s="28">
        <v>4234</v>
      </c>
      <c r="AI16" s="28">
        <v>1961</v>
      </c>
      <c r="AJ16" s="28">
        <v>3086</v>
      </c>
      <c r="AK16" s="28">
        <v>20603</v>
      </c>
      <c r="AL16" s="28">
        <v>29884</v>
      </c>
      <c r="AM16" s="28">
        <v>1367</v>
      </c>
      <c r="AN16" s="28">
        <v>1269</v>
      </c>
      <c r="AO16" s="28">
        <v>23816</v>
      </c>
      <c r="AP16" s="28">
        <v>26452</v>
      </c>
      <c r="AQ16" s="28">
        <v>1700</v>
      </c>
      <c r="AR16" s="28">
        <v>3792</v>
      </c>
      <c r="AS16" s="28">
        <v>4309</v>
      </c>
      <c r="AT16" s="28">
        <v>32696</v>
      </c>
      <c r="AU16" s="28">
        <v>42497</v>
      </c>
      <c r="AV16" s="28">
        <v>3773</v>
      </c>
      <c r="AW16" s="28">
        <v>4462</v>
      </c>
      <c r="AX16" s="28">
        <v>41222</v>
      </c>
      <c r="AY16" s="28">
        <v>49457</v>
      </c>
      <c r="AZ16" s="28">
        <v>1054</v>
      </c>
      <c r="BA16" s="28">
        <v>1311</v>
      </c>
      <c r="BB16" s="28">
        <v>36733</v>
      </c>
      <c r="BC16" s="28">
        <v>39098</v>
      </c>
      <c r="BD16" s="28">
        <v>2936</v>
      </c>
      <c r="BE16" s="28">
        <v>36538</v>
      </c>
      <c r="BF16" s="28">
        <v>39474</v>
      </c>
    </row>
  </sheetData>
  <sheetProtection sheet="1" scenarios="1" selectLockedCells="1" autoFilter="0" pivotTables="0"/>
  <mergeCells count="1">
    <mergeCell ref="A1:P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BE1D-8F1E-4380-A615-9ED9279FFD77}">
  <dimension ref="A1:BL16"/>
  <sheetViews>
    <sheetView showGridLines="0" workbookViewId="0">
      <selection activeCell="B7" sqref="B7"/>
    </sheetView>
  </sheetViews>
  <sheetFormatPr defaultColWidth="0" defaultRowHeight="15" x14ac:dyDescent="0.25"/>
  <cols>
    <col min="1" max="1" width="24.140625" bestFit="1" customWidth="1"/>
    <col min="2" max="2" width="20.28515625" bestFit="1" customWidth="1"/>
    <col min="3" max="6" width="10.85546875" bestFit="1" customWidth="1"/>
    <col min="7" max="7" width="9.28515625" bestFit="1" customWidth="1"/>
    <col min="8" max="11" width="10.85546875" bestFit="1" customWidth="1"/>
    <col min="12" max="13" width="11.85546875" bestFit="1" customWidth="1"/>
    <col min="14" max="15" width="10.85546875" bestFit="1" customWidth="1"/>
    <col min="16" max="16" width="11.85546875" bestFit="1" customWidth="1"/>
    <col min="17" max="17" width="10.85546875" hidden="1" customWidth="1"/>
    <col min="18" max="18" width="11.85546875" hidden="1" customWidth="1"/>
    <col min="19" max="19" width="10.85546875" hidden="1" customWidth="1"/>
    <col min="20" max="21" width="11.85546875" hidden="1" customWidth="1"/>
    <col min="22" max="23" width="10.85546875" hidden="1" customWidth="1"/>
    <col min="24" max="25" width="11.85546875" hidden="1" customWidth="1"/>
    <col min="26" max="26" width="10.85546875" hidden="1" customWidth="1"/>
    <col min="27" max="28" width="11.85546875" hidden="1" customWidth="1"/>
    <col min="29" max="31" width="10.85546875" hidden="1" customWidth="1"/>
    <col min="32" max="33" width="11.85546875" hidden="1" customWidth="1"/>
    <col min="34" max="36" width="10.85546875" hidden="1" customWidth="1"/>
    <col min="37" max="38" width="11.85546875" hidden="1" customWidth="1"/>
    <col min="39" max="41" width="10.85546875" hidden="1" customWidth="1"/>
    <col min="42" max="43" width="11.85546875" hidden="1" customWidth="1"/>
    <col min="44" max="44" width="9.28515625" hidden="1" customWidth="1"/>
    <col min="45" max="46" width="10.85546875" hidden="1" customWidth="1"/>
    <col min="47" max="48" width="11.85546875" hidden="1" customWidth="1"/>
    <col min="49" max="50" width="10.85546875" hidden="1" customWidth="1"/>
    <col min="51" max="52" width="11.85546875" hidden="1" customWidth="1"/>
    <col min="53" max="53" width="10.85546875" hidden="1" customWidth="1"/>
    <col min="54" max="55" width="11.85546875" hidden="1" customWidth="1"/>
    <col min="56" max="57" width="10.85546875" hidden="1" customWidth="1"/>
    <col min="58" max="59" width="11.85546875" hidden="1" customWidth="1"/>
    <col min="60" max="61" width="10.85546875" hidden="1" customWidth="1"/>
    <col min="62" max="63" width="11.85546875" hidden="1" customWidth="1"/>
    <col min="64" max="64" width="12.85546875" hidden="1" customWidth="1"/>
    <col min="65" max="16384" width="9.140625" hidden="1"/>
  </cols>
  <sheetData>
    <row r="1" spans="1:64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64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64" ht="30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6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64" x14ac:dyDescent="0.25">
      <c r="A5" s="29" t="s">
        <v>532</v>
      </c>
      <c r="B5" s="129" t="s">
        <v>526</v>
      </c>
      <c r="D5" s="129"/>
    </row>
    <row r="7" spans="1:64" x14ac:dyDescent="0.25">
      <c r="A7" s="52" t="s">
        <v>530</v>
      </c>
      <c r="B7" s="132" t="s">
        <v>529</v>
      </c>
    </row>
    <row r="8" spans="1:64" x14ac:dyDescent="0.25">
      <c r="B8" s="44">
        <v>0</v>
      </c>
      <c r="C8" s="44"/>
      <c r="D8" s="44"/>
      <c r="E8" s="44"/>
      <c r="F8" s="44"/>
      <c r="G8" s="44"/>
      <c r="H8" s="44"/>
      <c r="I8" s="44"/>
      <c r="J8" s="44"/>
      <c r="K8" s="44"/>
      <c r="L8" s="46" t="s">
        <v>533</v>
      </c>
      <c r="M8" s="44">
        <v>1</v>
      </c>
      <c r="N8" s="44"/>
      <c r="O8" s="44"/>
      <c r="P8" s="46" t="s">
        <v>534</v>
      </c>
      <c r="Q8" s="44">
        <v>2</v>
      </c>
      <c r="R8" s="44"/>
      <c r="S8" s="44"/>
      <c r="T8" s="44"/>
      <c r="U8" s="46" t="s">
        <v>535</v>
      </c>
      <c r="V8" s="44">
        <v>3</v>
      </c>
      <c r="W8" s="44"/>
      <c r="X8" s="44"/>
      <c r="Y8" s="46" t="s">
        <v>536</v>
      </c>
      <c r="Z8" s="44">
        <v>4</v>
      </c>
      <c r="AA8" s="44"/>
      <c r="AB8" s="46" t="s">
        <v>537</v>
      </c>
      <c r="AC8" s="44">
        <v>5</v>
      </c>
      <c r="AD8" s="44"/>
      <c r="AE8" s="44"/>
      <c r="AF8" s="44"/>
      <c r="AG8" s="46" t="s">
        <v>538</v>
      </c>
      <c r="AH8" s="44">
        <v>6</v>
      </c>
      <c r="AI8" s="44"/>
      <c r="AJ8" s="44"/>
      <c r="AK8" s="44"/>
      <c r="AL8" s="46" t="s">
        <v>539</v>
      </c>
      <c r="AM8" s="44">
        <v>7</v>
      </c>
      <c r="AN8" s="44"/>
      <c r="AO8" s="44"/>
      <c r="AP8" s="44"/>
      <c r="AQ8" s="46" t="s">
        <v>540</v>
      </c>
      <c r="AR8" s="44">
        <v>8</v>
      </c>
      <c r="AS8" s="44"/>
      <c r="AT8" s="44"/>
      <c r="AU8" s="44"/>
      <c r="AV8" s="46" t="s">
        <v>541</v>
      </c>
      <c r="AW8" s="44">
        <v>9</v>
      </c>
      <c r="AX8" s="44"/>
      <c r="AY8" s="44"/>
      <c r="AZ8" s="46" t="s">
        <v>542</v>
      </c>
      <c r="BA8" s="44">
        <v>10</v>
      </c>
      <c r="BB8" s="44"/>
      <c r="BC8" s="46" t="s">
        <v>543</v>
      </c>
      <c r="BD8" s="44">
        <v>11</v>
      </c>
      <c r="BE8" s="44"/>
      <c r="BF8" s="44"/>
      <c r="BG8" s="46" t="s">
        <v>544</v>
      </c>
      <c r="BH8" s="44">
        <v>12</v>
      </c>
      <c r="BI8" s="44"/>
      <c r="BJ8" s="44"/>
      <c r="BK8" s="46" t="s">
        <v>545</v>
      </c>
      <c r="BL8" s="44" t="s">
        <v>528</v>
      </c>
    </row>
    <row r="9" spans="1:64" x14ac:dyDescent="0.25">
      <c r="A9" s="131" t="s">
        <v>527</v>
      </c>
      <c r="B9" s="25">
        <v>1</v>
      </c>
      <c r="C9" s="25">
        <v>4</v>
      </c>
      <c r="D9" s="25">
        <v>5</v>
      </c>
      <c r="E9" s="25">
        <v>6</v>
      </c>
      <c r="F9" s="25">
        <v>7</v>
      </c>
      <c r="G9" s="25">
        <v>8</v>
      </c>
      <c r="H9" s="25">
        <v>9</v>
      </c>
      <c r="I9" s="25">
        <v>10</v>
      </c>
      <c r="J9" s="25">
        <v>11</v>
      </c>
      <c r="K9" s="25">
        <v>12</v>
      </c>
      <c r="L9" s="38"/>
      <c r="M9" s="25">
        <v>1</v>
      </c>
      <c r="N9" s="25">
        <v>11</v>
      </c>
      <c r="O9" s="25">
        <v>12</v>
      </c>
      <c r="P9" s="38"/>
      <c r="Q9" s="25">
        <v>1</v>
      </c>
      <c r="R9" s="25">
        <v>2</v>
      </c>
      <c r="S9" s="25">
        <v>11</v>
      </c>
      <c r="T9" s="25">
        <v>12</v>
      </c>
      <c r="U9" s="38"/>
      <c r="V9" s="25">
        <v>1</v>
      </c>
      <c r="W9" s="25">
        <v>2</v>
      </c>
      <c r="X9" s="25">
        <v>3</v>
      </c>
      <c r="Y9" s="38"/>
      <c r="Z9" s="25">
        <v>3</v>
      </c>
      <c r="AA9" s="25">
        <v>4</v>
      </c>
      <c r="AB9" s="38"/>
      <c r="AC9" s="25">
        <v>2</v>
      </c>
      <c r="AD9" s="25">
        <v>3</v>
      </c>
      <c r="AE9" s="25">
        <v>4</v>
      </c>
      <c r="AF9" s="25">
        <v>5</v>
      </c>
      <c r="AG9" s="38"/>
      <c r="AH9" s="25">
        <v>3</v>
      </c>
      <c r="AI9" s="25">
        <v>4</v>
      </c>
      <c r="AJ9" s="25">
        <v>5</v>
      </c>
      <c r="AK9" s="25">
        <v>6</v>
      </c>
      <c r="AL9" s="38"/>
      <c r="AM9" s="25">
        <v>4</v>
      </c>
      <c r="AN9" s="25">
        <v>5</v>
      </c>
      <c r="AO9" s="25">
        <v>6</v>
      </c>
      <c r="AP9" s="25">
        <v>7</v>
      </c>
      <c r="AQ9" s="38"/>
      <c r="AR9" s="25">
        <v>5</v>
      </c>
      <c r="AS9" s="25">
        <v>6</v>
      </c>
      <c r="AT9" s="25">
        <v>7</v>
      </c>
      <c r="AU9" s="25">
        <v>8</v>
      </c>
      <c r="AV9" s="38"/>
      <c r="AW9" s="25">
        <v>7</v>
      </c>
      <c r="AX9" s="25">
        <v>8</v>
      </c>
      <c r="AY9" s="25">
        <v>9</v>
      </c>
      <c r="AZ9" s="38"/>
      <c r="BA9" s="25">
        <v>8</v>
      </c>
      <c r="BB9" s="25">
        <v>10</v>
      </c>
      <c r="BC9" s="38"/>
      <c r="BD9" s="25">
        <v>9</v>
      </c>
      <c r="BE9" s="25">
        <v>10</v>
      </c>
      <c r="BF9" s="25">
        <v>11</v>
      </c>
      <c r="BG9" s="38"/>
      <c r="BH9" s="25">
        <v>10</v>
      </c>
      <c r="BI9" s="25">
        <v>11</v>
      </c>
      <c r="BJ9" s="25">
        <v>12</v>
      </c>
      <c r="BK9" s="38"/>
      <c r="BL9" s="25"/>
    </row>
    <row r="10" spans="1:64" x14ac:dyDescent="0.25">
      <c r="A10" s="26" t="s">
        <v>7</v>
      </c>
      <c r="B10" s="50">
        <v>1767</v>
      </c>
      <c r="C10" s="50">
        <v>3316</v>
      </c>
      <c r="D10" s="50">
        <v>2015</v>
      </c>
      <c r="E10" s="50">
        <v>6102</v>
      </c>
      <c r="F10" s="50">
        <v>1987</v>
      </c>
      <c r="G10" s="50">
        <v>770</v>
      </c>
      <c r="H10" s="50">
        <v>4253</v>
      </c>
      <c r="I10" s="50">
        <v>9905</v>
      </c>
      <c r="J10" s="50">
        <v>1171</v>
      </c>
      <c r="K10" s="50">
        <v>6972</v>
      </c>
      <c r="L10" s="51">
        <v>38258</v>
      </c>
      <c r="M10" s="50">
        <v>40909</v>
      </c>
      <c r="N10" s="50">
        <v>5590</v>
      </c>
      <c r="O10" s="50">
        <v>4404</v>
      </c>
      <c r="P10" s="51">
        <v>50903</v>
      </c>
      <c r="Q10" s="50">
        <v>3880</v>
      </c>
      <c r="R10" s="50">
        <v>44966</v>
      </c>
      <c r="S10" s="50">
        <v>2587</v>
      </c>
      <c r="T10" s="50">
        <v>10970</v>
      </c>
      <c r="U10" s="51">
        <v>62403</v>
      </c>
      <c r="V10" s="50">
        <v>9574</v>
      </c>
      <c r="W10" s="50">
        <v>5364</v>
      </c>
      <c r="X10" s="50">
        <v>28939</v>
      </c>
      <c r="Y10" s="51">
        <v>43877</v>
      </c>
      <c r="Z10" s="50">
        <v>3732</v>
      </c>
      <c r="AA10" s="50">
        <v>41232</v>
      </c>
      <c r="AB10" s="51">
        <v>44964</v>
      </c>
      <c r="AC10" s="50">
        <v>3114</v>
      </c>
      <c r="AD10" s="50">
        <v>4993</v>
      </c>
      <c r="AE10" s="50">
        <v>4366</v>
      </c>
      <c r="AF10" s="50">
        <v>39562</v>
      </c>
      <c r="AG10" s="51">
        <v>52035</v>
      </c>
      <c r="AH10" s="50">
        <v>7574</v>
      </c>
      <c r="AI10" s="50">
        <v>9956</v>
      </c>
      <c r="AJ10" s="50">
        <v>4857</v>
      </c>
      <c r="AK10" s="50">
        <v>29496</v>
      </c>
      <c r="AL10" s="51">
        <v>51883</v>
      </c>
      <c r="AM10" s="50">
        <v>1660</v>
      </c>
      <c r="AN10" s="50">
        <v>6809</v>
      </c>
      <c r="AO10" s="50">
        <v>5294</v>
      </c>
      <c r="AP10" s="50">
        <v>27214</v>
      </c>
      <c r="AQ10" s="51">
        <v>40977</v>
      </c>
      <c r="AR10" s="50">
        <v>609</v>
      </c>
      <c r="AS10" s="50">
        <v>1071</v>
      </c>
      <c r="AT10" s="50">
        <v>4979</v>
      </c>
      <c r="AU10" s="50">
        <v>29449</v>
      </c>
      <c r="AV10" s="51">
        <v>36108</v>
      </c>
      <c r="AW10" s="50">
        <v>6491</v>
      </c>
      <c r="AX10" s="50">
        <v>5223</v>
      </c>
      <c r="AY10" s="50">
        <v>27586</v>
      </c>
      <c r="AZ10" s="51">
        <v>39300</v>
      </c>
      <c r="BA10" s="50">
        <v>1906</v>
      </c>
      <c r="BB10" s="50">
        <v>44619</v>
      </c>
      <c r="BC10" s="51">
        <v>46525</v>
      </c>
      <c r="BD10" s="50">
        <v>4383</v>
      </c>
      <c r="BE10" s="50">
        <v>2483</v>
      </c>
      <c r="BF10" s="50">
        <v>35580</v>
      </c>
      <c r="BG10" s="51">
        <v>42446</v>
      </c>
      <c r="BH10" s="50">
        <v>5594</v>
      </c>
      <c r="BI10" s="50">
        <v>5342</v>
      </c>
      <c r="BJ10" s="50">
        <v>27495</v>
      </c>
      <c r="BK10" s="51">
        <v>38431</v>
      </c>
      <c r="BL10" s="50">
        <v>588110</v>
      </c>
    </row>
    <row r="11" spans="1:64" x14ac:dyDescent="0.25">
      <c r="A11" s="27" t="s">
        <v>13</v>
      </c>
      <c r="B11" s="50">
        <v>1284</v>
      </c>
      <c r="C11" s="50"/>
      <c r="D11" s="50"/>
      <c r="E11" s="50">
        <v>3878</v>
      </c>
      <c r="F11" s="50">
        <v>508</v>
      </c>
      <c r="G11" s="50"/>
      <c r="H11" s="50"/>
      <c r="I11" s="50">
        <v>4922</v>
      </c>
      <c r="J11" s="50"/>
      <c r="K11" s="50">
        <v>919</v>
      </c>
      <c r="L11" s="51">
        <v>11511</v>
      </c>
      <c r="M11" s="50">
        <v>6394</v>
      </c>
      <c r="N11" s="50"/>
      <c r="O11" s="50"/>
      <c r="P11" s="51">
        <v>6394</v>
      </c>
      <c r="Q11" s="50"/>
      <c r="R11" s="50"/>
      <c r="S11" s="50"/>
      <c r="T11" s="50"/>
      <c r="U11" s="51"/>
      <c r="V11" s="50">
        <v>1864</v>
      </c>
      <c r="W11" s="50"/>
      <c r="X11" s="50">
        <v>7601</v>
      </c>
      <c r="Y11" s="51">
        <v>9465</v>
      </c>
      <c r="Z11" s="50"/>
      <c r="AA11" s="50"/>
      <c r="AB11" s="51"/>
      <c r="AC11" s="50"/>
      <c r="AD11" s="50">
        <v>4993</v>
      </c>
      <c r="AE11" s="50"/>
      <c r="AF11" s="50"/>
      <c r="AG11" s="51">
        <v>4993</v>
      </c>
      <c r="AH11" s="50"/>
      <c r="AI11" s="50"/>
      <c r="AJ11" s="50"/>
      <c r="AK11" s="50">
        <v>3301</v>
      </c>
      <c r="AL11" s="51">
        <v>3301</v>
      </c>
      <c r="AM11" s="50">
        <v>1660</v>
      </c>
      <c r="AN11" s="50"/>
      <c r="AO11" s="50"/>
      <c r="AP11" s="50">
        <v>8734</v>
      </c>
      <c r="AQ11" s="51">
        <v>10394</v>
      </c>
      <c r="AR11" s="50"/>
      <c r="AS11" s="50"/>
      <c r="AT11" s="50"/>
      <c r="AU11" s="50">
        <v>4961</v>
      </c>
      <c r="AV11" s="51">
        <v>4961</v>
      </c>
      <c r="AW11" s="50"/>
      <c r="AX11" s="50"/>
      <c r="AY11" s="50">
        <v>5582</v>
      </c>
      <c r="AZ11" s="51">
        <v>5582</v>
      </c>
      <c r="BA11" s="50">
        <v>1906</v>
      </c>
      <c r="BB11" s="50"/>
      <c r="BC11" s="51">
        <v>1906</v>
      </c>
      <c r="BD11" s="50"/>
      <c r="BE11" s="50"/>
      <c r="BF11" s="50">
        <v>1958</v>
      </c>
      <c r="BG11" s="51">
        <v>1958</v>
      </c>
      <c r="BH11" s="50"/>
      <c r="BI11" s="50">
        <v>257</v>
      </c>
      <c r="BJ11" s="50">
        <v>3008</v>
      </c>
      <c r="BK11" s="51">
        <v>3265</v>
      </c>
      <c r="BL11" s="50">
        <v>63730</v>
      </c>
    </row>
    <row r="12" spans="1:64" x14ac:dyDescent="0.25">
      <c r="A12" s="27" t="s">
        <v>14</v>
      </c>
      <c r="B12" s="50"/>
      <c r="C12" s="50">
        <v>2388</v>
      </c>
      <c r="D12" s="50"/>
      <c r="E12" s="50"/>
      <c r="F12" s="50"/>
      <c r="G12" s="50"/>
      <c r="H12" s="50"/>
      <c r="I12" s="50"/>
      <c r="J12" s="50">
        <v>1171</v>
      </c>
      <c r="K12" s="50"/>
      <c r="L12" s="51">
        <v>3559</v>
      </c>
      <c r="M12" s="50">
        <v>11214</v>
      </c>
      <c r="N12" s="50"/>
      <c r="O12" s="50">
        <v>4404</v>
      </c>
      <c r="P12" s="51">
        <v>15618</v>
      </c>
      <c r="Q12" s="50">
        <v>3880</v>
      </c>
      <c r="R12" s="50">
        <v>6938</v>
      </c>
      <c r="S12" s="50"/>
      <c r="T12" s="50"/>
      <c r="U12" s="51">
        <v>10818</v>
      </c>
      <c r="V12" s="50"/>
      <c r="W12" s="50"/>
      <c r="X12" s="50">
        <v>1417</v>
      </c>
      <c r="Y12" s="51">
        <v>1417</v>
      </c>
      <c r="Z12" s="50"/>
      <c r="AA12" s="50">
        <v>12953</v>
      </c>
      <c r="AB12" s="51">
        <v>12953</v>
      </c>
      <c r="AC12" s="50">
        <v>3114</v>
      </c>
      <c r="AD12" s="50"/>
      <c r="AE12" s="50">
        <v>517</v>
      </c>
      <c r="AF12" s="50">
        <v>12218</v>
      </c>
      <c r="AG12" s="51">
        <v>15849</v>
      </c>
      <c r="AH12" s="50">
        <v>3252</v>
      </c>
      <c r="AI12" s="50">
        <v>3998</v>
      </c>
      <c r="AJ12" s="50"/>
      <c r="AK12" s="50">
        <v>2114</v>
      </c>
      <c r="AL12" s="51">
        <v>9364</v>
      </c>
      <c r="AM12" s="50"/>
      <c r="AN12" s="50"/>
      <c r="AO12" s="50"/>
      <c r="AP12" s="50"/>
      <c r="AQ12" s="51"/>
      <c r="AR12" s="50">
        <v>609</v>
      </c>
      <c r="AS12" s="50"/>
      <c r="AT12" s="50">
        <v>657</v>
      </c>
      <c r="AU12" s="50">
        <v>5559</v>
      </c>
      <c r="AV12" s="51">
        <v>6825</v>
      </c>
      <c r="AW12" s="50"/>
      <c r="AX12" s="50">
        <v>1133</v>
      </c>
      <c r="AY12" s="50">
        <v>2467</v>
      </c>
      <c r="AZ12" s="51">
        <v>3600</v>
      </c>
      <c r="BA12" s="50"/>
      <c r="BB12" s="50">
        <v>12348</v>
      </c>
      <c r="BC12" s="51">
        <v>12348</v>
      </c>
      <c r="BD12" s="50">
        <v>4383</v>
      </c>
      <c r="BE12" s="50"/>
      <c r="BF12" s="50">
        <v>2539</v>
      </c>
      <c r="BG12" s="51">
        <v>6922</v>
      </c>
      <c r="BH12" s="50">
        <v>4387</v>
      </c>
      <c r="BI12" s="50">
        <v>3559</v>
      </c>
      <c r="BJ12" s="50">
        <v>7869</v>
      </c>
      <c r="BK12" s="51">
        <v>15815</v>
      </c>
      <c r="BL12" s="50">
        <v>115088</v>
      </c>
    </row>
    <row r="13" spans="1:64" x14ac:dyDescent="0.25">
      <c r="A13" s="27" t="s">
        <v>15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1"/>
      <c r="M13" s="50">
        <v>4108</v>
      </c>
      <c r="N13" s="50"/>
      <c r="O13" s="50"/>
      <c r="P13" s="51">
        <v>4108</v>
      </c>
      <c r="Q13" s="50"/>
      <c r="R13" s="50">
        <v>11376</v>
      </c>
      <c r="S13" s="50"/>
      <c r="T13" s="50">
        <v>1820</v>
      </c>
      <c r="U13" s="51">
        <v>13196</v>
      </c>
      <c r="V13" s="50"/>
      <c r="W13" s="50"/>
      <c r="X13" s="50">
        <v>9800</v>
      </c>
      <c r="Y13" s="51">
        <v>9800</v>
      </c>
      <c r="Z13" s="50"/>
      <c r="AA13" s="50">
        <v>5258</v>
      </c>
      <c r="AB13" s="51">
        <v>5258</v>
      </c>
      <c r="AC13" s="50"/>
      <c r="AD13" s="50"/>
      <c r="AE13" s="50">
        <v>3849</v>
      </c>
      <c r="AF13" s="50">
        <v>1620</v>
      </c>
      <c r="AG13" s="51">
        <v>5469</v>
      </c>
      <c r="AH13" s="50"/>
      <c r="AI13" s="50">
        <v>1217</v>
      </c>
      <c r="AJ13" s="50"/>
      <c r="AK13" s="50">
        <v>2805</v>
      </c>
      <c r="AL13" s="51">
        <v>4022</v>
      </c>
      <c r="AM13" s="50"/>
      <c r="AN13" s="50"/>
      <c r="AO13" s="50">
        <v>3446</v>
      </c>
      <c r="AP13" s="50">
        <v>4263</v>
      </c>
      <c r="AQ13" s="51">
        <v>7709</v>
      </c>
      <c r="AR13" s="50"/>
      <c r="AS13" s="50"/>
      <c r="AT13" s="50"/>
      <c r="AU13" s="50">
        <v>1749</v>
      </c>
      <c r="AV13" s="51">
        <v>1749</v>
      </c>
      <c r="AW13" s="50"/>
      <c r="AX13" s="50"/>
      <c r="AY13" s="50"/>
      <c r="AZ13" s="51"/>
      <c r="BA13" s="50"/>
      <c r="BB13" s="50">
        <v>6939</v>
      </c>
      <c r="BC13" s="51">
        <v>6939</v>
      </c>
      <c r="BD13" s="50"/>
      <c r="BE13" s="50"/>
      <c r="BF13" s="50">
        <v>11652</v>
      </c>
      <c r="BG13" s="51">
        <v>11652</v>
      </c>
      <c r="BH13" s="50"/>
      <c r="BI13" s="50"/>
      <c r="BJ13" s="50"/>
      <c r="BK13" s="51"/>
      <c r="BL13" s="50">
        <v>69902</v>
      </c>
    </row>
    <row r="14" spans="1:64" x14ac:dyDescent="0.25">
      <c r="A14" s="27" t="s">
        <v>16</v>
      </c>
      <c r="B14" s="50"/>
      <c r="C14" s="50">
        <v>928</v>
      </c>
      <c r="D14" s="50">
        <v>667</v>
      </c>
      <c r="E14" s="50">
        <v>2224</v>
      </c>
      <c r="F14" s="50">
        <v>1479</v>
      </c>
      <c r="G14" s="50"/>
      <c r="H14" s="50">
        <v>4253</v>
      </c>
      <c r="I14" s="50">
        <v>4983</v>
      </c>
      <c r="J14" s="50"/>
      <c r="K14" s="50">
        <v>1414</v>
      </c>
      <c r="L14" s="51">
        <v>15948</v>
      </c>
      <c r="M14" s="50">
        <v>13808</v>
      </c>
      <c r="N14" s="50">
        <v>3902</v>
      </c>
      <c r="O14" s="50"/>
      <c r="P14" s="51">
        <v>17710</v>
      </c>
      <c r="Q14" s="50"/>
      <c r="R14" s="50">
        <v>19873</v>
      </c>
      <c r="S14" s="50">
        <v>2587</v>
      </c>
      <c r="T14" s="50">
        <v>4319</v>
      </c>
      <c r="U14" s="51">
        <v>26779</v>
      </c>
      <c r="V14" s="50">
        <v>3281</v>
      </c>
      <c r="W14" s="50">
        <v>1436</v>
      </c>
      <c r="X14" s="50">
        <v>5666</v>
      </c>
      <c r="Y14" s="51">
        <v>10383</v>
      </c>
      <c r="Z14" s="50">
        <v>3732</v>
      </c>
      <c r="AA14" s="50">
        <v>14911</v>
      </c>
      <c r="AB14" s="51">
        <v>18643</v>
      </c>
      <c r="AC14" s="50"/>
      <c r="AD14" s="50"/>
      <c r="AE14" s="50"/>
      <c r="AF14" s="50">
        <v>21124</v>
      </c>
      <c r="AG14" s="51">
        <v>21124</v>
      </c>
      <c r="AH14" s="50">
        <v>4322</v>
      </c>
      <c r="AI14" s="50">
        <v>4741</v>
      </c>
      <c r="AJ14" s="50">
        <v>343</v>
      </c>
      <c r="AK14" s="50">
        <v>17685</v>
      </c>
      <c r="AL14" s="51">
        <v>27091</v>
      </c>
      <c r="AM14" s="50"/>
      <c r="AN14" s="50">
        <v>6809</v>
      </c>
      <c r="AO14" s="50">
        <v>1848</v>
      </c>
      <c r="AP14" s="50">
        <v>13662</v>
      </c>
      <c r="AQ14" s="51">
        <v>22319</v>
      </c>
      <c r="AR14" s="50"/>
      <c r="AS14" s="50"/>
      <c r="AT14" s="50"/>
      <c r="AU14" s="50">
        <v>12922</v>
      </c>
      <c r="AV14" s="51">
        <v>12922</v>
      </c>
      <c r="AW14" s="50">
        <v>3446</v>
      </c>
      <c r="AX14" s="50"/>
      <c r="AY14" s="50">
        <v>17146</v>
      </c>
      <c r="AZ14" s="51">
        <v>20592</v>
      </c>
      <c r="BA14" s="50"/>
      <c r="BB14" s="50">
        <v>10791</v>
      </c>
      <c r="BC14" s="51">
        <v>10791</v>
      </c>
      <c r="BD14" s="50"/>
      <c r="BE14" s="50">
        <v>2483</v>
      </c>
      <c r="BF14" s="50">
        <v>14977</v>
      </c>
      <c r="BG14" s="51">
        <v>17460</v>
      </c>
      <c r="BH14" s="50">
        <v>1207</v>
      </c>
      <c r="BI14" s="50">
        <v>547</v>
      </c>
      <c r="BJ14" s="50">
        <v>12557</v>
      </c>
      <c r="BK14" s="51">
        <v>14311</v>
      </c>
      <c r="BL14" s="50">
        <v>236073</v>
      </c>
    </row>
    <row r="15" spans="1:64" x14ac:dyDescent="0.25">
      <c r="A15" s="27" t="s">
        <v>17</v>
      </c>
      <c r="B15" s="50">
        <v>483</v>
      </c>
      <c r="C15" s="50"/>
      <c r="D15" s="50">
        <v>1348</v>
      </c>
      <c r="E15" s="50"/>
      <c r="F15" s="50"/>
      <c r="G15" s="50">
        <v>770</v>
      </c>
      <c r="H15" s="50"/>
      <c r="I15" s="50"/>
      <c r="J15" s="50"/>
      <c r="K15" s="50">
        <v>4639</v>
      </c>
      <c r="L15" s="51">
        <v>7240</v>
      </c>
      <c r="M15" s="50">
        <v>5385</v>
      </c>
      <c r="N15" s="50">
        <v>1688</v>
      </c>
      <c r="O15" s="50"/>
      <c r="P15" s="51">
        <v>7073</v>
      </c>
      <c r="Q15" s="50"/>
      <c r="R15" s="50">
        <v>6779</v>
      </c>
      <c r="S15" s="50"/>
      <c r="T15" s="50">
        <v>4831</v>
      </c>
      <c r="U15" s="51">
        <v>11610</v>
      </c>
      <c r="V15" s="50">
        <v>4429</v>
      </c>
      <c r="W15" s="50">
        <v>3928</v>
      </c>
      <c r="X15" s="50">
        <v>4455</v>
      </c>
      <c r="Y15" s="51">
        <v>12812</v>
      </c>
      <c r="Z15" s="50"/>
      <c r="AA15" s="50">
        <v>8110</v>
      </c>
      <c r="AB15" s="51">
        <v>8110</v>
      </c>
      <c r="AC15" s="50"/>
      <c r="AD15" s="50"/>
      <c r="AE15" s="50"/>
      <c r="AF15" s="50">
        <v>4600</v>
      </c>
      <c r="AG15" s="51">
        <v>4600</v>
      </c>
      <c r="AH15" s="50"/>
      <c r="AI15" s="50"/>
      <c r="AJ15" s="50">
        <v>4514</v>
      </c>
      <c r="AK15" s="50">
        <v>3591</v>
      </c>
      <c r="AL15" s="51">
        <v>8105</v>
      </c>
      <c r="AM15" s="50"/>
      <c r="AN15" s="50"/>
      <c r="AO15" s="50"/>
      <c r="AP15" s="50">
        <v>555</v>
      </c>
      <c r="AQ15" s="51">
        <v>555</v>
      </c>
      <c r="AR15" s="50"/>
      <c r="AS15" s="50">
        <v>1071</v>
      </c>
      <c r="AT15" s="50">
        <v>4322</v>
      </c>
      <c r="AU15" s="50">
        <v>4258</v>
      </c>
      <c r="AV15" s="51">
        <v>9651</v>
      </c>
      <c r="AW15" s="50">
        <v>3045</v>
      </c>
      <c r="AX15" s="50">
        <v>4090</v>
      </c>
      <c r="AY15" s="50">
        <v>2391</v>
      </c>
      <c r="AZ15" s="51">
        <v>9526</v>
      </c>
      <c r="BA15" s="50"/>
      <c r="BB15" s="50">
        <v>14541</v>
      </c>
      <c r="BC15" s="51">
        <v>14541</v>
      </c>
      <c r="BD15" s="50"/>
      <c r="BE15" s="50"/>
      <c r="BF15" s="50">
        <v>4454</v>
      </c>
      <c r="BG15" s="51">
        <v>4454</v>
      </c>
      <c r="BH15" s="50"/>
      <c r="BI15" s="50">
        <v>979</v>
      </c>
      <c r="BJ15" s="50">
        <v>4061</v>
      </c>
      <c r="BK15" s="51">
        <v>5040</v>
      </c>
      <c r="BL15" s="50">
        <v>103317</v>
      </c>
    </row>
    <row r="16" spans="1:64" x14ac:dyDescent="0.25">
      <c r="A16" s="26" t="s">
        <v>528</v>
      </c>
      <c r="B16" s="50">
        <v>1767</v>
      </c>
      <c r="C16" s="50">
        <v>3316</v>
      </c>
      <c r="D16" s="50">
        <v>2015</v>
      </c>
      <c r="E16" s="50">
        <v>6102</v>
      </c>
      <c r="F16" s="50">
        <v>1987</v>
      </c>
      <c r="G16" s="50">
        <v>770</v>
      </c>
      <c r="H16" s="50">
        <v>4253</v>
      </c>
      <c r="I16" s="50">
        <v>9905</v>
      </c>
      <c r="J16" s="50">
        <v>1171</v>
      </c>
      <c r="K16" s="50">
        <v>6972</v>
      </c>
      <c r="L16" s="50">
        <v>38258</v>
      </c>
      <c r="M16" s="50">
        <v>40909</v>
      </c>
      <c r="N16" s="50">
        <v>5590</v>
      </c>
      <c r="O16" s="50">
        <v>4404</v>
      </c>
      <c r="P16" s="50">
        <v>50903</v>
      </c>
      <c r="Q16" s="50">
        <v>3880</v>
      </c>
      <c r="R16" s="50">
        <v>44966</v>
      </c>
      <c r="S16" s="50">
        <v>2587</v>
      </c>
      <c r="T16" s="50">
        <v>10970</v>
      </c>
      <c r="U16" s="50">
        <v>62403</v>
      </c>
      <c r="V16" s="50">
        <v>9574</v>
      </c>
      <c r="W16" s="50">
        <v>5364</v>
      </c>
      <c r="X16" s="50">
        <v>28939</v>
      </c>
      <c r="Y16" s="50">
        <v>43877</v>
      </c>
      <c r="Z16" s="50">
        <v>3732</v>
      </c>
      <c r="AA16" s="50">
        <v>41232</v>
      </c>
      <c r="AB16" s="50">
        <v>44964</v>
      </c>
      <c r="AC16" s="50">
        <v>3114</v>
      </c>
      <c r="AD16" s="50">
        <v>4993</v>
      </c>
      <c r="AE16" s="50">
        <v>4366</v>
      </c>
      <c r="AF16" s="50">
        <v>39562</v>
      </c>
      <c r="AG16" s="50">
        <v>52035</v>
      </c>
      <c r="AH16" s="50">
        <v>7574</v>
      </c>
      <c r="AI16" s="50">
        <v>9956</v>
      </c>
      <c r="AJ16" s="50">
        <v>4857</v>
      </c>
      <c r="AK16" s="50">
        <v>29496</v>
      </c>
      <c r="AL16" s="50">
        <v>51883</v>
      </c>
      <c r="AM16" s="50">
        <v>1660</v>
      </c>
      <c r="AN16" s="50">
        <v>6809</v>
      </c>
      <c r="AO16" s="50">
        <v>5294</v>
      </c>
      <c r="AP16" s="50">
        <v>27214</v>
      </c>
      <c r="AQ16" s="50">
        <v>40977</v>
      </c>
      <c r="AR16" s="50">
        <v>609</v>
      </c>
      <c r="AS16" s="50">
        <v>1071</v>
      </c>
      <c r="AT16" s="50">
        <v>4979</v>
      </c>
      <c r="AU16" s="50">
        <v>29449</v>
      </c>
      <c r="AV16" s="50">
        <v>36108</v>
      </c>
      <c r="AW16" s="50">
        <v>6491</v>
      </c>
      <c r="AX16" s="50">
        <v>5223</v>
      </c>
      <c r="AY16" s="50">
        <v>27586</v>
      </c>
      <c r="AZ16" s="50">
        <v>39300</v>
      </c>
      <c r="BA16" s="50">
        <v>1906</v>
      </c>
      <c r="BB16" s="50">
        <v>44619</v>
      </c>
      <c r="BC16" s="50">
        <v>46525</v>
      </c>
      <c r="BD16" s="50">
        <v>4383</v>
      </c>
      <c r="BE16" s="50">
        <v>2483</v>
      </c>
      <c r="BF16" s="50">
        <v>35580</v>
      </c>
      <c r="BG16" s="50">
        <v>42446</v>
      </c>
      <c r="BH16" s="50">
        <v>5594</v>
      </c>
      <c r="BI16" s="50">
        <v>5342</v>
      </c>
      <c r="BJ16" s="50">
        <v>27495</v>
      </c>
      <c r="BK16" s="50">
        <v>38431</v>
      </c>
      <c r="BL16" s="50">
        <v>588110</v>
      </c>
    </row>
  </sheetData>
  <sheetProtection sheet="1" scenarios="1" selectLockedCells="1" autoFilter="0" pivotTables="0"/>
  <mergeCells count="1">
    <mergeCell ref="A1:P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EDEB-C22D-4D34-BB77-EB2A0B02DBF5}">
  <dimension ref="A1:W15"/>
  <sheetViews>
    <sheetView showGridLines="0" workbookViewId="0">
      <selection activeCell="B7" sqref="B7"/>
    </sheetView>
  </sheetViews>
  <sheetFormatPr defaultColWidth="0" defaultRowHeight="15" x14ac:dyDescent="0.25"/>
  <cols>
    <col min="1" max="1" width="24.140625" bestFit="1" customWidth="1"/>
    <col min="2" max="2" width="20.28515625" bestFit="1" customWidth="1"/>
    <col min="3" max="6" width="11.85546875" bestFit="1" customWidth="1"/>
    <col min="7" max="7" width="12.85546875" bestFit="1" customWidth="1"/>
    <col min="8" max="11" width="11.85546875" bestFit="1" customWidth="1"/>
    <col min="12" max="12" width="12.85546875" bestFit="1" customWidth="1"/>
    <col min="13" max="13" width="11.85546875" bestFit="1" customWidth="1"/>
    <col min="14" max="14" width="12.85546875" bestFit="1" customWidth="1"/>
    <col min="15" max="20" width="10.85546875" hidden="1" customWidth="1"/>
    <col min="21" max="21" width="9.28515625" hidden="1" customWidth="1"/>
    <col min="22" max="22" width="11.85546875" hidden="1" customWidth="1"/>
    <col min="23" max="23" width="12.85546875" hidden="1" customWidth="1"/>
    <col min="24" max="16384" width="9.140625" hidden="1"/>
  </cols>
  <sheetData>
    <row r="1" spans="1:14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18" t="s">
        <v>606</v>
      </c>
      <c r="M2" s="119">
        <f ca="1">TODAY()</f>
        <v>45400</v>
      </c>
      <c r="N2" s="1"/>
    </row>
    <row r="3" spans="1:14" ht="50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5" spans="1:14" x14ac:dyDescent="0.25">
      <c r="A5" s="29" t="s">
        <v>525</v>
      </c>
      <c r="B5" s="129" t="s">
        <v>526</v>
      </c>
    </row>
    <row r="7" spans="1:14" x14ac:dyDescent="0.25">
      <c r="A7" s="24" t="s">
        <v>530</v>
      </c>
      <c r="B7" s="131" t="s">
        <v>529</v>
      </c>
    </row>
    <row r="8" spans="1:14" ht="30" x14ac:dyDescent="0.25">
      <c r="B8" s="54" t="s">
        <v>547</v>
      </c>
      <c r="C8" s="54"/>
      <c r="D8" s="54"/>
      <c r="E8" s="54"/>
      <c r="F8" s="54"/>
      <c r="G8" s="54"/>
      <c r="H8" s="54"/>
      <c r="I8" s="54"/>
      <c r="J8" s="43"/>
      <c r="K8" s="55" t="s">
        <v>548</v>
      </c>
      <c r="L8" s="56" t="s">
        <v>528</v>
      </c>
    </row>
    <row r="9" spans="1:14" x14ac:dyDescent="0.25">
      <c r="A9" s="131" t="s">
        <v>527</v>
      </c>
      <c r="B9" s="25">
        <v>2</v>
      </c>
      <c r="C9" s="25">
        <v>3</v>
      </c>
      <c r="D9" s="25">
        <v>4</v>
      </c>
      <c r="E9" s="25">
        <v>5</v>
      </c>
      <c r="F9" s="25">
        <v>6</v>
      </c>
      <c r="G9" s="25">
        <v>9</v>
      </c>
      <c r="H9" s="25">
        <v>10</v>
      </c>
      <c r="I9" s="25">
        <v>11</v>
      </c>
      <c r="J9" s="25">
        <v>12</v>
      </c>
      <c r="K9" s="53"/>
      <c r="L9" s="41"/>
    </row>
    <row r="10" spans="1:14" x14ac:dyDescent="0.25">
      <c r="A10" s="26" t="s">
        <v>7</v>
      </c>
      <c r="B10" s="28">
        <v>928</v>
      </c>
      <c r="C10" s="28">
        <v>3736</v>
      </c>
      <c r="D10" s="28">
        <v>2224</v>
      </c>
      <c r="E10" s="28">
        <v>4545</v>
      </c>
      <c r="F10" s="28">
        <v>2757</v>
      </c>
      <c r="G10" s="28">
        <v>9236</v>
      </c>
      <c r="H10" s="28">
        <v>6093</v>
      </c>
      <c r="I10" s="28">
        <v>8256</v>
      </c>
      <c r="J10" s="28">
        <v>483</v>
      </c>
      <c r="K10" s="40">
        <v>38258</v>
      </c>
      <c r="L10" s="28">
        <v>38258</v>
      </c>
    </row>
    <row r="11" spans="1:14" x14ac:dyDescent="0.25">
      <c r="A11" s="27" t="s">
        <v>13</v>
      </c>
      <c r="B11" s="28"/>
      <c r="C11" s="28"/>
      <c r="D11" s="28"/>
      <c r="E11" s="28">
        <v>3878</v>
      </c>
      <c r="F11" s="28">
        <v>508</v>
      </c>
      <c r="G11" s="28"/>
      <c r="H11" s="28">
        <v>4922</v>
      </c>
      <c r="I11" s="28">
        <v>2203</v>
      </c>
      <c r="J11" s="28"/>
      <c r="K11" s="40">
        <v>11511</v>
      </c>
      <c r="L11" s="28">
        <v>11511</v>
      </c>
    </row>
    <row r="12" spans="1:14" x14ac:dyDescent="0.25">
      <c r="A12" s="27" t="s">
        <v>14</v>
      </c>
      <c r="B12" s="28"/>
      <c r="C12" s="28">
        <v>2388</v>
      </c>
      <c r="D12" s="28"/>
      <c r="E12" s="28"/>
      <c r="F12" s="28"/>
      <c r="G12" s="28"/>
      <c r="H12" s="28">
        <v>1171</v>
      </c>
      <c r="I12" s="28"/>
      <c r="J12" s="28"/>
      <c r="K12" s="40">
        <v>3559</v>
      </c>
      <c r="L12" s="28">
        <v>3559</v>
      </c>
    </row>
    <row r="13" spans="1:14" x14ac:dyDescent="0.25">
      <c r="A13" s="27" t="s">
        <v>16</v>
      </c>
      <c r="B13" s="28">
        <v>928</v>
      </c>
      <c r="C13" s="28"/>
      <c r="D13" s="28">
        <v>2224</v>
      </c>
      <c r="E13" s="28">
        <v>667</v>
      </c>
      <c r="F13" s="28">
        <v>1479</v>
      </c>
      <c r="G13" s="28">
        <v>9236</v>
      </c>
      <c r="H13" s="28"/>
      <c r="I13" s="28">
        <v>1414</v>
      </c>
      <c r="J13" s="28"/>
      <c r="K13" s="40">
        <v>15948</v>
      </c>
      <c r="L13" s="28">
        <v>15948</v>
      </c>
    </row>
    <row r="14" spans="1:14" x14ac:dyDescent="0.25">
      <c r="A14" s="27" t="s">
        <v>17</v>
      </c>
      <c r="B14" s="28"/>
      <c r="C14" s="28">
        <v>1348</v>
      </c>
      <c r="D14" s="28"/>
      <c r="E14" s="28"/>
      <c r="F14" s="28">
        <v>770</v>
      </c>
      <c r="G14" s="28"/>
      <c r="H14" s="28"/>
      <c r="I14" s="28">
        <v>4639</v>
      </c>
      <c r="J14" s="28">
        <v>483</v>
      </c>
      <c r="K14" s="40">
        <v>7240</v>
      </c>
      <c r="L14" s="28">
        <v>7240</v>
      </c>
    </row>
    <row r="15" spans="1:14" x14ac:dyDescent="0.25">
      <c r="A15" s="26" t="s">
        <v>528</v>
      </c>
      <c r="B15" s="28">
        <v>928</v>
      </c>
      <c r="C15" s="28">
        <v>3736</v>
      </c>
      <c r="D15" s="28">
        <v>2224</v>
      </c>
      <c r="E15" s="28">
        <v>4545</v>
      </c>
      <c r="F15" s="28">
        <v>2757</v>
      </c>
      <c r="G15" s="28">
        <v>9236</v>
      </c>
      <c r="H15" s="28">
        <v>6093</v>
      </c>
      <c r="I15" s="28">
        <v>8256</v>
      </c>
      <c r="J15" s="28">
        <v>483</v>
      </c>
      <c r="K15" s="28">
        <v>38258</v>
      </c>
      <c r="L15" s="28">
        <v>38258</v>
      </c>
    </row>
  </sheetData>
  <sheetProtection sheet="1" scenarios="1" selectLockedCells="1" autoFilter="0" pivotTables="0"/>
  <mergeCells count="1">
    <mergeCell ref="A1:N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C06E-0E80-437C-A3F3-585F60C7CED6}">
  <dimension ref="A1:P24"/>
  <sheetViews>
    <sheetView workbookViewId="0">
      <selection activeCell="P3" sqref="P3"/>
    </sheetView>
  </sheetViews>
  <sheetFormatPr defaultRowHeight="15" x14ac:dyDescent="0.25"/>
  <cols>
    <col min="2" max="2" width="18.140625" bestFit="1" customWidth="1"/>
    <col min="4" max="4" width="32.5703125" bestFit="1" customWidth="1"/>
    <col min="16" max="16" width="10.42578125" bestFit="1" customWidth="1"/>
  </cols>
  <sheetData>
    <row r="1" spans="1:16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16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18" t="s">
        <v>607</v>
      </c>
      <c r="P2" s="119">
        <v>43250</v>
      </c>
    </row>
    <row r="5" spans="1:16" x14ac:dyDescent="0.25">
      <c r="B5" s="70" t="s">
        <v>549</v>
      </c>
      <c r="D5" s="64" t="s">
        <v>550</v>
      </c>
      <c r="E5" s="57"/>
      <c r="F5" s="150" t="s">
        <v>555</v>
      </c>
      <c r="G5" s="151"/>
      <c r="H5" s="151"/>
      <c r="I5" s="151"/>
      <c r="J5" s="151"/>
      <c r="K5" s="151"/>
      <c r="L5" s="151"/>
      <c r="M5" s="151"/>
      <c r="N5" s="151"/>
      <c r="O5" s="151"/>
      <c r="P5" s="136" t="s">
        <v>16</v>
      </c>
    </row>
    <row r="6" spans="1:16" ht="21" x14ac:dyDescent="0.25">
      <c r="B6" s="90">
        <f>DashboardFinanceiroAnualDados!C12</f>
        <v>0</v>
      </c>
      <c r="D6" s="94" t="s">
        <v>592</v>
      </c>
      <c r="E6" s="57"/>
      <c r="F6" s="59"/>
      <c r="P6" s="60"/>
    </row>
    <row r="7" spans="1:16" ht="18.75" x14ac:dyDescent="0.25">
      <c r="F7" s="59"/>
      <c r="O7" s="58" t="s">
        <v>556</v>
      </c>
      <c r="P7" s="96" t="s">
        <v>590</v>
      </c>
    </row>
    <row r="8" spans="1:16" x14ac:dyDescent="0.25">
      <c r="B8" s="70" t="s">
        <v>551</v>
      </c>
      <c r="D8" s="152"/>
      <c r="F8" s="59"/>
      <c r="P8" s="97">
        <f>SUM(DashboardFinanceiroAnualDados!J7:J18)</f>
        <v>127800</v>
      </c>
    </row>
    <row r="9" spans="1:16" ht="21" x14ac:dyDescent="0.25">
      <c r="B9" s="93">
        <f>DashboardFinanceiroAnualDados!C14</f>
        <v>26691</v>
      </c>
      <c r="D9" s="153"/>
      <c r="F9" s="59"/>
      <c r="P9" s="60"/>
    </row>
    <row r="10" spans="1:16" x14ac:dyDescent="0.25">
      <c r="F10" s="59"/>
      <c r="P10" s="60"/>
    </row>
    <row r="11" spans="1:16" x14ac:dyDescent="0.25">
      <c r="B11" s="70" t="s">
        <v>552</v>
      </c>
      <c r="D11" s="152"/>
      <c r="F11" s="59"/>
      <c r="P11" s="60"/>
    </row>
    <row r="12" spans="1:16" ht="21" x14ac:dyDescent="0.25">
      <c r="B12" s="92">
        <f>DashboardFinanceiroAnualDados!C15</f>
        <v>0</v>
      </c>
      <c r="D12" s="153"/>
      <c r="F12" s="61"/>
      <c r="G12" s="62"/>
      <c r="H12" s="62"/>
      <c r="I12" s="62"/>
      <c r="J12" s="62"/>
      <c r="K12" s="62"/>
      <c r="L12" s="62"/>
      <c r="M12" s="62"/>
      <c r="N12" s="62"/>
      <c r="O12" s="62"/>
      <c r="P12" s="63"/>
    </row>
    <row r="14" spans="1:16" x14ac:dyDescent="0.25">
      <c r="B14" s="154" t="s">
        <v>553</v>
      </c>
      <c r="C14" s="155"/>
      <c r="D14" s="156"/>
      <c r="F14" s="157" t="s">
        <v>557</v>
      </c>
      <c r="G14" s="158"/>
      <c r="H14" s="159"/>
      <c r="J14" s="157" t="s">
        <v>558</v>
      </c>
      <c r="K14" s="158"/>
      <c r="L14" s="159"/>
      <c r="N14" s="157" t="s">
        <v>559</v>
      </c>
      <c r="O14" s="158"/>
      <c r="P14" s="159"/>
    </row>
    <row r="15" spans="1:16" x14ac:dyDescent="0.25">
      <c r="B15" s="99"/>
      <c r="C15" s="58"/>
      <c r="D15" s="101"/>
      <c r="F15" s="102"/>
      <c r="G15" s="58"/>
      <c r="H15" s="103"/>
      <c r="J15" s="102"/>
      <c r="K15" s="8">
        <f>DashboardFinanceiroAnualDados!E33</f>
        <v>0</v>
      </c>
      <c r="L15" s="103"/>
      <c r="N15" s="141" t="s">
        <v>30</v>
      </c>
      <c r="O15" s="142"/>
      <c r="P15" s="143"/>
    </row>
    <row r="16" spans="1:16" x14ac:dyDescent="0.25">
      <c r="B16" s="65"/>
      <c r="D16" s="66"/>
      <c r="F16" s="71"/>
      <c r="H16" s="72"/>
      <c r="J16" s="71"/>
      <c r="L16" s="72"/>
      <c r="N16" s="71"/>
      <c r="P16" s="72"/>
    </row>
    <row r="17" spans="2:16" x14ac:dyDescent="0.25">
      <c r="B17" s="99" t="s">
        <v>590</v>
      </c>
      <c r="D17" s="66"/>
      <c r="F17" s="102" t="s">
        <v>560</v>
      </c>
      <c r="H17" s="103" t="s">
        <v>561</v>
      </c>
      <c r="J17" s="71"/>
      <c r="L17" s="72"/>
      <c r="N17" s="71"/>
      <c r="P17" s="72"/>
    </row>
    <row r="18" spans="2:16" x14ac:dyDescent="0.25">
      <c r="B18" s="100">
        <f>DashboardFinanceiroAnualDados!E23</f>
        <v>0</v>
      </c>
      <c r="D18" s="66"/>
      <c r="F18" s="108">
        <f>DashboardFinanceiroAnualDados!E28</f>
        <v>0</v>
      </c>
      <c r="H18" s="107">
        <f>DashboardFinanceiroAnualDados!J28</f>
        <v>0</v>
      </c>
      <c r="J18" s="71"/>
      <c r="L18" s="72"/>
      <c r="N18" s="71"/>
      <c r="P18" s="72"/>
    </row>
    <row r="19" spans="2:16" x14ac:dyDescent="0.25">
      <c r="B19" s="65"/>
      <c r="D19" s="60"/>
      <c r="F19" s="102" t="s">
        <v>604</v>
      </c>
      <c r="H19" s="103" t="s">
        <v>604</v>
      </c>
      <c r="J19" s="71"/>
      <c r="L19" s="72"/>
      <c r="N19" s="71"/>
      <c r="P19" s="72"/>
    </row>
    <row r="20" spans="2:16" x14ac:dyDescent="0.25">
      <c r="B20" s="65"/>
      <c r="D20" s="66"/>
      <c r="F20" s="71"/>
      <c r="H20" s="72"/>
      <c r="J20" s="71"/>
      <c r="L20" s="72"/>
      <c r="N20" s="71"/>
      <c r="P20" s="72"/>
    </row>
    <row r="21" spans="2:16" x14ac:dyDescent="0.25">
      <c r="B21" s="67"/>
      <c r="C21" s="68"/>
      <c r="D21" s="69"/>
      <c r="F21" s="73"/>
      <c r="G21" s="74"/>
      <c r="H21" s="75"/>
      <c r="J21" s="73"/>
      <c r="K21" s="74"/>
      <c r="L21" s="75"/>
      <c r="N21" s="73"/>
      <c r="O21" s="74"/>
      <c r="P21" s="75"/>
    </row>
    <row r="22" spans="2:16" ht="21" x14ac:dyDescent="0.35">
      <c r="N22" s="144" t="s">
        <v>590</v>
      </c>
      <c r="O22" s="145"/>
      <c r="P22" s="146"/>
    </row>
    <row r="23" spans="2:16" x14ac:dyDescent="0.25">
      <c r="N23" s="116"/>
      <c r="P23" s="117"/>
    </row>
    <row r="24" spans="2:16" x14ac:dyDescent="0.25">
      <c r="N24" s="147">
        <f>DashboardFinanceiroAnualDados!H46</f>
        <v>0</v>
      </c>
      <c r="O24" s="148"/>
      <c r="P24" s="149"/>
    </row>
  </sheetData>
  <mergeCells count="11">
    <mergeCell ref="N15:P15"/>
    <mergeCell ref="N22:P22"/>
    <mergeCell ref="N24:P24"/>
    <mergeCell ref="A1:P1"/>
    <mergeCell ref="F5:O5"/>
    <mergeCell ref="D8:D9"/>
    <mergeCell ref="D11:D12"/>
    <mergeCell ref="B14:D14"/>
    <mergeCell ref="F14:H14"/>
    <mergeCell ref="J14:L14"/>
    <mergeCell ref="N14:P14"/>
  </mergeCells>
  <dataValidations count="2">
    <dataValidation type="list" allowBlank="1" showInputMessage="1" showErrorMessage="1" sqref="N15:P15" xr:uid="{6E67A132-3107-4AAA-B40C-0D8423BCC3B7}">
      <formula1>TBPCSaídasN2DadosN2</formula1>
    </dataValidation>
    <dataValidation type="list" allowBlank="1" showInputMessage="1" showErrorMessage="1" sqref="P5" xr:uid="{F24A90C0-E38C-4B85-9A99-ABB4A1B63F29}">
      <formula1>TBPCEntradasN2DadosN2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D7E7184-583C-4462-9A38-4F9B7A10D329}">
          <x14:colorSeries theme="9" tint="0.3999755851924192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DashboardFinanceiroAnualDados!G7:G18</xm:f>
              <xm:sqref>D11</xm:sqref>
            </x14:sparkline>
          </x14:sparklines>
        </x14:sparklineGroup>
        <x14:sparklineGroup type="column" displayEmptyCellsAs="gap" xr2:uid="{81430843-730F-4830-8DF3-BC0F8776992E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DashboardFinanceiroAnualDados!F7:F18</xm:f>
              <xm:sqref>D8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9657-4F9E-4008-B8E4-F42287657CC8}">
  <dimension ref="B3:L45"/>
  <sheetViews>
    <sheetView tabSelected="1" topLeftCell="A24" workbookViewId="0">
      <selection activeCell="I44" sqref="I44"/>
    </sheetView>
  </sheetViews>
  <sheetFormatPr defaultRowHeight="15" x14ac:dyDescent="0.25"/>
  <cols>
    <col min="2" max="2" width="32.140625" bestFit="1" customWidth="1"/>
    <col min="3" max="4" width="12.7109375" bestFit="1" customWidth="1"/>
    <col min="5" max="5" width="39.140625" bestFit="1" customWidth="1"/>
    <col min="6" max="6" width="13.28515625" bestFit="1" customWidth="1"/>
    <col min="7" max="7" width="30.7109375" bestFit="1" customWidth="1"/>
    <col min="10" max="10" width="19.7109375" bestFit="1" customWidth="1"/>
    <col min="11" max="11" width="7.42578125" bestFit="1" customWidth="1"/>
    <col min="12" max="12" width="5" bestFit="1" customWidth="1"/>
  </cols>
  <sheetData>
    <row r="3" spans="2:12" x14ac:dyDescent="0.25">
      <c r="B3" s="77" t="s">
        <v>608</v>
      </c>
      <c r="C3" s="76">
        <f>MONTH(C5)</f>
        <v>5</v>
      </c>
    </row>
    <row r="4" spans="2:12" x14ac:dyDescent="0.25">
      <c r="B4" s="77" t="s">
        <v>495</v>
      </c>
      <c r="C4" s="76">
        <f>YEAR(C5)</f>
        <v>2018</v>
      </c>
      <c r="E4" s="78" t="s">
        <v>568</v>
      </c>
      <c r="F4" s="78"/>
      <c r="G4" s="78"/>
      <c r="J4" s="78" t="s">
        <v>572</v>
      </c>
      <c r="K4" s="84" t="s">
        <v>495</v>
      </c>
      <c r="L4" s="81">
        <f>C4</f>
        <v>2018</v>
      </c>
    </row>
    <row r="5" spans="2:12" x14ac:dyDescent="0.25">
      <c r="B5" s="77" t="s">
        <v>607</v>
      </c>
      <c r="C5" s="137">
        <f>DashboardFinanceiroAtual!P2</f>
        <v>43250</v>
      </c>
      <c r="E5" s="58" t="s">
        <v>569</v>
      </c>
      <c r="F5" s="58" t="s">
        <v>570</v>
      </c>
      <c r="G5" s="58" t="s">
        <v>571</v>
      </c>
      <c r="J5" s="76" t="str">
        <f>DashboardFinanceiroAtual!P5</f>
        <v>Móveis</v>
      </c>
      <c r="K5" s="77" t="s">
        <v>573</v>
      </c>
      <c r="L5" s="77" t="s">
        <v>574</v>
      </c>
    </row>
    <row r="6" spans="2:12" x14ac:dyDescent="0.25">
      <c r="E6" s="79">
        <v>1</v>
      </c>
      <c r="F6" s="87">
        <f>SUMIFS(TBRegistrosSaídas[Valor],TBRegistrosSaídas[Mês previsto],E6,TBRegistrosSaídas[Ano previsto],$C$4,TBRegistrosSaídas[Data do caixa realizado],"",TBRegistrosSaídas[Data do caixa previsto],"&lt;="&amp;$C$5)</f>
        <v>1155</v>
      </c>
      <c r="G6" s="87">
        <f>SUMIFS(TBRegistrosEntradas[Valor],TBRegistrosEntradas[Mês previsto],E6,TBRegistrosEntradas[Ano previsto],$C$4,TBRegistrosEntradas[Data do caixa realizado],"",TBRegistrosEntradas[Data do caixa previsto],"&lt;="&amp;$C$5)</f>
        <v>1284</v>
      </c>
      <c r="J6" s="87">
        <f>SUMIFS(TBRegistrosEntradas[Valor],TBRegistrosEntradas[Conta nível 2],$J$5,TBRegistrosEntradas[Ano caixa],$C$4, TBRegistrosEntradas[[Mês caixa ]],E6,TBRegistrosEntradas[Data do caixa realizado],"&lt;="&amp;$C$5)</f>
        <v>5433</v>
      </c>
      <c r="K6" s="82">
        <f>IF(J6=0,NA(),J6)</f>
        <v>5433</v>
      </c>
      <c r="L6" s="85" t="s">
        <v>575</v>
      </c>
    </row>
    <row r="7" spans="2:12" x14ac:dyDescent="0.25">
      <c r="B7" t="s">
        <v>562</v>
      </c>
      <c r="E7">
        <v>2</v>
      </c>
      <c r="F7" s="89">
        <f>SUMIFS(TBRegistrosSaídas[Valor],TBRegistrosSaídas[Mês previsto],E7,TBRegistrosSaídas[Ano previsto],$C$4,TBRegistrosSaídas[Data do caixa realizado],"",TBRegistrosSaídas[Data do caixa previsto],"&lt;="&amp;$C$5)</f>
        <v>0</v>
      </c>
      <c r="G7" s="89">
        <f>SUMIFS(TBRegistrosEntradas[Valor],TBRegistrosEntradas[Mês previsto],E7,TBRegistrosEntradas[Ano previsto],$C$4,TBRegistrosEntradas[Data do caixa realizado],"",TBRegistrosEntradas[Data do caixa previsto],"&lt;="&amp;$C$5)</f>
        <v>0</v>
      </c>
      <c r="J7" s="89">
        <f>SUMIFS(TBRegistrosEntradas[Valor],TBRegistrosEntradas[Conta nível 2],$J$5,TBRegistrosEntradas[Ano caixa],$C$4, TBRegistrosEntradas[[Mês caixa ]],E7,TBRegistrosEntradas[Data do caixa realizado],"&lt;="&amp;$C$5)</f>
        <v>8924</v>
      </c>
      <c r="K7" s="95">
        <f t="shared" ref="K7:K17" si="0">IF(J7=0,NA(),J7)</f>
        <v>8924</v>
      </c>
      <c r="L7" s="77" t="s">
        <v>576</v>
      </c>
    </row>
    <row r="8" spans="2:12" x14ac:dyDescent="0.25">
      <c r="B8" s="79" t="s">
        <v>591</v>
      </c>
      <c r="C8" s="87">
        <f>SUMIFS(TBRegistrosEntradas[Valor],TBRegistrosEntradas[Ano caixa],$C$4,TBRegistrosEntradas[Data do caixa realizado],"&lt;="&amp;C5, TBRegistrosEntradas[[Mês caixa ]],"&lt;="&amp;$C$3)-SUMIFS(TBRegistrosSaídas[Valor],TBRegistrosSaídas[Ano caixa],$C$4,TBRegistrosSaídas[Data do caixa realizado],"&lt;="&amp;C5,TBRegistrosSaídas[Mês caixa],"&lt;="&amp;C3)</f>
        <v>-19446</v>
      </c>
      <c r="E8">
        <v>3</v>
      </c>
      <c r="F8" s="89">
        <f>SUMIFS(TBRegistrosSaídas[Valor],TBRegistrosSaídas[Mês previsto],E8,TBRegistrosSaídas[Ano previsto],$C$4,TBRegistrosSaídas[Data do caixa realizado],"",TBRegistrosSaídas[Data do caixa previsto],"&lt;="&amp;$C$5)</f>
        <v>4438</v>
      </c>
      <c r="G8" s="89">
        <f>SUMIFS(TBRegistrosEntradas[Valor],TBRegistrosEntradas[Mês previsto],E8,TBRegistrosEntradas[Ano previsto],$C$4,TBRegistrosEntradas[Data do caixa realizado],"",TBRegistrosEntradas[Data do caixa previsto],"&lt;="&amp;$C$5)</f>
        <v>0</v>
      </c>
      <c r="J8" s="89">
        <f>SUMIFS(TBRegistrosEntradas[Valor],TBRegistrosEntradas[Conta nível 2],$J$5,TBRegistrosEntradas[Ano caixa],$C$4, TBRegistrosEntradas[[Mês caixa ]],E8,TBRegistrosEntradas[Data do caixa realizado],"&lt;="&amp;$C$5)</f>
        <v>9174</v>
      </c>
      <c r="K8" s="95">
        <f t="shared" si="0"/>
        <v>9174</v>
      </c>
      <c r="L8" s="77" t="s">
        <v>577</v>
      </c>
    </row>
    <row r="9" spans="2:12" x14ac:dyDescent="0.25">
      <c r="B9" t="s">
        <v>563</v>
      </c>
      <c r="C9" s="89">
        <f>SUMIFS(TBRegistrosEntradas[Valor],TBRegistrosEntradas[Ano caixa],$C$4,TBRegistrosEntradas[Data do caixa realizado],"&lt;="&amp;C5,TBRegistrosEntradas[[Mês caixa ]],"&lt;="&amp;$C$3)</f>
        <v>122220</v>
      </c>
      <c r="E9">
        <v>4</v>
      </c>
      <c r="F9" s="89">
        <f>SUMIFS(TBRegistrosSaídas[Valor],TBRegistrosSaídas[Mês previsto],E9,TBRegistrosSaídas[Ano previsto],$C$4,TBRegistrosSaídas[Data do caixa realizado],"",TBRegistrosSaídas[Data do caixa previsto],"&lt;="&amp;$C$5)</f>
        <v>0</v>
      </c>
      <c r="G9" s="89">
        <f>SUMIFS(TBRegistrosEntradas[Valor],TBRegistrosEntradas[Mês previsto],E9,TBRegistrosEntradas[Ano previsto],$C$4,TBRegistrosEntradas[Data do caixa realizado],"",TBRegistrosEntradas[Data do caixa previsto],"&lt;="&amp;$C$5)</f>
        <v>2388</v>
      </c>
      <c r="J9" s="89">
        <f>SUMIFS(TBRegistrosEntradas[Valor],TBRegistrosEntradas[Conta nível 2],$J$5,TBRegistrosEntradas[Ano caixa],$C$4, TBRegistrosEntradas[[Mês caixa ]],E9,TBRegistrosEntradas[Data do caixa realizado],"&lt;="&amp;$C$5)</f>
        <v>6444</v>
      </c>
      <c r="K9" s="95">
        <f t="shared" si="0"/>
        <v>6444</v>
      </c>
      <c r="L9" s="77" t="s">
        <v>578</v>
      </c>
    </row>
    <row r="10" spans="2:12" x14ac:dyDescent="0.25">
      <c r="B10" t="s">
        <v>564</v>
      </c>
      <c r="C10" s="89">
        <f>SUMIFS(TBRegistrosSaídas[Valor],TBRegistrosSaídas[Ano caixa],$C$4,TBRegistrosSaídas[Data do caixa realizado],"&lt;="&amp;C5,TBRegistrosSaídas[Mês caixa],"&lt;="&amp;C3)</f>
        <v>141666</v>
      </c>
      <c r="E10">
        <v>5</v>
      </c>
      <c r="F10" s="89">
        <f>SUMIFS(TBRegistrosSaídas[Valor],TBRegistrosSaídas[Mês previsto],E10,TBRegistrosSaídas[Ano previsto],$C$4,TBRegistrosSaídas[Data do caixa realizado],"",TBRegistrosSaídas[Data do caixa previsto],"&lt;="&amp;$C$5)</f>
        <v>0</v>
      </c>
      <c r="G10" s="89">
        <f>SUMIFS(TBRegistrosEntradas[Valor],TBRegistrosEntradas[Mês previsto],E10,TBRegistrosEntradas[Ano previsto],$C$4,TBRegistrosEntradas[Data do caixa realizado],"",TBRegistrosEntradas[Data do caixa previsto],"&lt;="&amp;$C$5)</f>
        <v>0</v>
      </c>
      <c r="J10" s="89">
        <f>SUMIFS(TBRegistrosEntradas[Valor],TBRegistrosEntradas[Conta nível 2],$J$5,TBRegistrosEntradas[Ano caixa],$C$4, TBRegistrosEntradas[[Mês caixa ]],E10,TBRegistrosEntradas[Data do caixa realizado],"&lt;="&amp;$C$5)</f>
        <v>5425</v>
      </c>
      <c r="K10" s="95">
        <f t="shared" si="0"/>
        <v>5425</v>
      </c>
      <c r="L10" s="77" t="s">
        <v>579</v>
      </c>
    </row>
    <row r="11" spans="2:12" x14ac:dyDescent="0.25">
      <c r="B11" s="78" t="s">
        <v>565</v>
      </c>
      <c r="C11" s="88">
        <f>C8+C9-C10</f>
        <v>-38892</v>
      </c>
      <c r="E11">
        <v>6</v>
      </c>
      <c r="F11" s="89">
        <f>SUMIFS(TBRegistrosSaídas[Valor],TBRegistrosSaídas[Mês previsto],E11,TBRegistrosSaídas[Ano previsto],$C$4,TBRegistrosSaídas[Data do caixa realizado],"",TBRegistrosSaídas[Data do caixa previsto],"&lt;="&amp;$C$5)</f>
        <v>0</v>
      </c>
      <c r="G11" s="89">
        <f>SUMIFS(TBRegistrosEntradas[Valor],TBRegistrosEntradas[Mês previsto],E11,TBRegistrosEntradas[Ano previsto],$C$4,TBRegistrosEntradas[Data do caixa realizado],"",TBRegistrosEntradas[Data do caixa previsto],"&lt;="&amp;$C$5)</f>
        <v>0</v>
      </c>
      <c r="J11" s="89">
        <f>SUMIFS(TBRegistrosEntradas[Valor],TBRegistrosEntradas[Conta nível 2],$J$5,TBRegistrosEntradas[Ano caixa],$C$4, TBRegistrosEntradas[[Mês caixa ]],E11,TBRegistrosEntradas[Data do caixa realizado],"&lt;="&amp;$C$5)</f>
        <v>0</v>
      </c>
      <c r="K11" s="95" t="e">
        <f t="shared" si="0"/>
        <v>#N/A</v>
      </c>
      <c r="L11" s="77" t="s">
        <v>580</v>
      </c>
    </row>
    <row r="12" spans="2:12" x14ac:dyDescent="0.25">
      <c r="E12">
        <v>7</v>
      </c>
      <c r="F12" s="89">
        <f>SUMIFS(TBRegistrosSaídas[Valor],TBRegistrosSaídas[Mês previsto],E12,TBRegistrosSaídas[Ano previsto],$C$4,TBRegistrosSaídas[Data do caixa realizado],"",TBRegistrosSaídas[Data do caixa previsto],"&lt;="&amp;$C$5)</f>
        <v>0</v>
      </c>
      <c r="G12" s="89">
        <f>SUMIFS(TBRegistrosEntradas[Valor],TBRegistrosEntradas[Mês previsto],E12,TBRegistrosEntradas[Ano previsto],$C$4,TBRegistrosEntradas[Data do caixa realizado],"",TBRegistrosEntradas[Data do caixa previsto],"&lt;="&amp;$C$5)</f>
        <v>0</v>
      </c>
      <c r="J12" s="89">
        <f>SUMIFS(TBRegistrosEntradas[Valor],TBRegistrosEntradas[Conta nível 2],$J$5,TBRegistrosEntradas[Ano caixa],$C$4, TBRegistrosEntradas[[Mês caixa ]],E12,TBRegistrosEntradas[Data do caixa realizado],"&lt;="&amp;$C$5)</f>
        <v>0</v>
      </c>
      <c r="K12" s="95" t="e">
        <f>IF(J12=0,NA(),J12)</f>
        <v>#N/A</v>
      </c>
      <c r="L12" s="77" t="s">
        <v>581</v>
      </c>
    </row>
    <row r="13" spans="2:12" x14ac:dyDescent="0.25">
      <c r="B13" s="79" t="s">
        <v>566</v>
      </c>
      <c r="C13" s="87">
        <f>SUMIFS(TBRegistrosSaídas[Valor],TBRegistrosSaídas[Data do caixa realizado],"", TBRegistrosSaídas[Ano caixa],0,TBRegistrosSaídas[Mês previsto],"&lt;="&amp;C3,TBRegistrosSaídas[Ano previsto],C4,TBRegistrosSaídas[Data do caixa previsto],"&lt;="&amp;C5)</f>
        <v>5593</v>
      </c>
      <c r="D13" s="82"/>
      <c r="E13">
        <v>8</v>
      </c>
      <c r="F13" s="89">
        <f>SUMIFS(TBRegistrosSaídas[Valor],TBRegistrosSaídas[Mês previsto],E13,TBRegistrosSaídas[Ano previsto],$C$4,TBRegistrosSaídas[Data do caixa realizado],"",TBRegistrosSaídas[Data do caixa previsto],"&lt;="&amp;$C$5)</f>
        <v>0</v>
      </c>
      <c r="G13" s="89">
        <f>SUMIFS(TBRegistrosEntradas[Valor],TBRegistrosEntradas[Mês previsto],E13,TBRegistrosEntradas[Ano previsto],$C$4,TBRegistrosEntradas[Data do caixa realizado],"",TBRegistrosEntradas[Data do caixa previsto],"&lt;="&amp;$C$5)</f>
        <v>0</v>
      </c>
      <c r="J13" s="89">
        <f>SUMIFS(TBRegistrosEntradas[Valor],TBRegistrosEntradas[Conta nível 2],$J$5,TBRegistrosEntradas[Ano caixa],$C$4, TBRegistrosEntradas[[Mês caixa ]],E13,TBRegistrosEntradas[Data do caixa realizado],"&lt;="&amp;$C$5)</f>
        <v>0</v>
      </c>
      <c r="K13" s="95" t="e">
        <f t="shared" si="0"/>
        <v>#N/A</v>
      </c>
      <c r="L13" s="77" t="s">
        <v>582</v>
      </c>
    </row>
    <row r="14" spans="2:12" x14ac:dyDescent="0.25">
      <c r="B14" s="78" t="s">
        <v>567</v>
      </c>
      <c r="C14" s="88">
        <f>SUMIFS(TBRegistrosEntradas[Valor],TBRegistrosEntradas[Ano caixa],0,TBRegistrosEntradas[Data do caixa realizado],"",TBRegistrosEntradas[Data do caixa previsto],"&lt;="&amp;C5,TBRegistrosEntradas[Mês previsto],"&lt;="&amp;C3,TBRegistrosEntradas[Ano previsto],$C$4)</f>
        <v>3672</v>
      </c>
      <c r="D14" s="81"/>
      <c r="E14">
        <v>9</v>
      </c>
      <c r="F14" s="89">
        <f>SUMIFS(TBRegistrosSaídas[Valor],TBRegistrosSaídas[Mês previsto],E14,TBRegistrosSaídas[Ano previsto],$C$4,TBRegistrosSaídas[Data do caixa realizado],"",TBRegistrosSaídas[Data do caixa previsto],"&lt;="&amp;$C$5)</f>
        <v>0</v>
      </c>
      <c r="G14" s="89">
        <f>SUMIFS(TBRegistrosEntradas[Valor],TBRegistrosEntradas[Mês previsto],E14,TBRegistrosEntradas[Ano previsto],$C$4,TBRegistrosEntradas[Data do caixa realizado],"",TBRegistrosEntradas[Data do caixa previsto],"&lt;="&amp;$C$5)</f>
        <v>0</v>
      </c>
      <c r="J14" s="89">
        <f>SUMIFS(TBRegistrosEntradas[Valor],TBRegistrosEntradas[Conta nível 2],$J$5,TBRegistrosEntradas[Ano caixa],$C$4, TBRegistrosEntradas[[Mês caixa ]],E14,TBRegistrosEntradas[Data do caixa realizado],"&lt;="&amp;$C$5)</f>
        <v>0</v>
      </c>
      <c r="K14" s="95" t="e">
        <f t="shared" si="0"/>
        <v>#N/A</v>
      </c>
      <c r="L14" s="77" t="s">
        <v>583</v>
      </c>
    </row>
    <row r="15" spans="2:12" x14ac:dyDescent="0.25">
      <c r="E15">
        <v>10</v>
      </c>
      <c r="F15" s="89">
        <f>SUMIFS(TBRegistrosSaídas[Valor],TBRegistrosSaídas[Mês previsto],E15,TBRegistrosSaídas[Ano previsto],$C$4,TBRegistrosSaídas[Data do caixa realizado],"",TBRegistrosSaídas[Data do caixa previsto],"&lt;="&amp;$C$5)</f>
        <v>0</v>
      </c>
      <c r="G15" s="89">
        <f>SUMIFS(TBRegistrosEntradas[Valor],TBRegistrosEntradas[Mês previsto],E15,TBRegistrosEntradas[Ano previsto],$C$4,TBRegistrosEntradas[Data do caixa realizado],"",TBRegistrosEntradas[Data do caixa previsto],"&lt;="&amp;$C$5)</f>
        <v>0</v>
      </c>
      <c r="J15" s="89">
        <f>SUMIFS(TBRegistrosEntradas[Valor],TBRegistrosEntradas[Conta nível 2],$J$5,TBRegistrosEntradas[Ano caixa],$C$4, TBRegistrosEntradas[[Mês caixa ]],E15,TBRegistrosEntradas[Data do caixa realizado],"&lt;="&amp;$C$5)</f>
        <v>0</v>
      </c>
      <c r="K15" s="95" t="e">
        <f t="shared" si="0"/>
        <v>#N/A</v>
      </c>
      <c r="L15" s="77" t="s">
        <v>584</v>
      </c>
    </row>
    <row r="16" spans="2:12" x14ac:dyDescent="0.25">
      <c r="E16">
        <v>11</v>
      </c>
      <c r="F16" s="89">
        <f>SUMIFS(TBRegistrosSaídas[Valor],TBRegistrosSaídas[Mês previsto],E16,TBRegistrosSaídas[Ano previsto],$C$4,TBRegistrosSaídas[Data do caixa realizado],"",TBRegistrosSaídas[Data do caixa previsto],"&lt;="&amp;$C$5)</f>
        <v>0</v>
      </c>
      <c r="G16" s="89">
        <f>SUMIFS(TBRegistrosEntradas[Valor],TBRegistrosEntradas[Mês previsto],E16,TBRegistrosEntradas[Ano previsto],$C$4,TBRegistrosEntradas[Data do caixa realizado],"",TBRegistrosEntradas[Data do caixa previsto],"&lt;="&amp;$C$5)</f>
        <v>0</v>
      </c>
      <c r="J16" s="89">
        <f>SUMIFS(TBRegistrosEntradas[Valor],TBRegistrosEntradas[Conta nível 2],$J$5,TBRegistrosEntradas[Ano caixa],$C$4, TBRegistrosEntradas[[Mês caixa ]],E16,TBRegistrosEntradas[Data do caixa realizado],"&lt;="&amp;$C$5)</f>
        <v>0</v>
      </c>
      <c r="K16" s="95" t="e">
        <f t="shared" si="0"/>
        <v>#N/A</v>
      </c>
      <c r="L16" s="77" t="s">
        <v>585</v>
      </c>
    </row>
    <row r="17" spans="2:12" x14ac:dyDescent="0.25">
      <c r="E17" s="78">
        <v>12</v>
      </c>
      <c r="F17" s="88">
        <f>SUMIFS(TBRegistrosSaídas[Valor],TBRegistrosSaídas[Mês previsto],E17,TBRegistrosSaídas[Ano previsto],$C$4,TBRegistrosSaídas[Data do caixa realizado],"",TBRegistrosSaídas[Data do caixa previsto],"&lt;="&amp;$C$5)</f>
        <v>0</v>
      </c>
      <c r="G17" s="88">
        <f>SUMIFS(TBRegistrosEntradas[Valor],TBRegistrosEntradas[Mês previsto],E17,TBRegistrosEntradas[Ano previsto],$C$4,TBRegistrosEntradas[Data do caixa realizado],"",TBRegistrosEntradas[Data do caixa previsto],"&lt;="&amp;$C$5)</f>
        <v>0</v>
      </c>
      <c r="J17" s="88">
        <f>SUMIFS(TBRegistrosEntradas[Valor],TBRegistrosEntradas[Conta nível 2],$J$5,TBRegistrosEntradas[Ano caixa],$C$4, TBRegistrosEntradas[[Mês caixa ]],E17,TBRegistrosEntradas[Data do caixa realizado],"&lt;="&amp;$C$5)</f>
        <v>0</v>
      </c>
      <c r="K17" s="81" t="e">
        <f t="shared" si="0"/>
        <v>#N/A</v>
      </c>
      <c r="L17" s="84" t="s">
        <v>586</v>
      </c>
    </row>
    <row r="20" spans="2:12" x14ac:dyDescent="0.25">
      <c r="B20" t="s">
        <v>587</v>
      </c>
    </row>
    <row r="21" spans="2:12" x14ac:dyDescent="0.25">
      <c r="B21" s="80" t="s">
        <v>554</v>
      </c>
      <c r="C21" s="86" t="s">
        <v>588</v>
      </c>
      <c r="D21" s="86" t="s">
        <v>589</v>
      </c>
      <c r="E21" s="86" t="s">
        <v>590</v>
      </c>
    </row>
    <row r="22" spans="2:12" x14ac:dyDescent="0.25">
      <c r="B22" s="83">
        <f>C4</f>
        <v>2018</v>
      </c>
      <c r="C22" s="98">
        <f>SUMIFS(TBRegistrosEntradas[Valor],TBRegistrosEntradas[Venda à vista],"À vista",TBRegistrosEntradas[Ano caixa],$B$22,TBRegistrosEntradas[Data do caixa realizado],"&lt;="&amp;$C$5)</f>
        <v>0</v>
      </c>
      <c r="D22" s="98">
        <f>SUMIFS(TBRegistrosEntradas[Valor],TBRegistrosEntradas[Venda à vista],"A prazo",TBRegistrosEntradas[Ano caixa],C4,TBRegistrosEntradas[Data do caixa realizado],"&lt;="&amp;$C$5)</f>
        <v>122220</v>
      </c>
      <c r="E22" s="98">
        <f>C22+D22</f>
        <v>122220</v>
      </c>
    </row>
    <row r="25" spans="2:12" x14ac:dyDescent="0.25">
      <c r="B25" t="s">
        <v>595</v>
      </c>
      <c r="G25" t="s">
        <v>603</v>
      </c>
    </row>
    <row r="26" spans="2:12" x14ac:dyDescent="0.25">
      <c r="B26" s="105" t="s">
        <v>554</v>
      </c>
      <c r="C26" s="105" t="s">
        <v>596</v>
      </c>
      <c r="D26" s="105" t="s">
        <v>597</v>
      </c>
      <c r="E26" s="105" t="s">
        <v>598</v>
      </c>
      <c r="G26" s="105" t="s">
        <v>554</v>
      </c>
      <c r="H26" s="105" t="s">
        <v>596</v>
      </c>
      <c r="I26" s="105" t="s">
        <v>597</v>
      </c>
      <c r="J26" s="105" t="s">
        <v>598</v>
      </c>
    </row>
    <row r="27" spans="2:12" x14ac:dyDescent="0.25">
      <c r="B27" s="104">
        <f>C4</f>
        <v>2018</v>
      </c>
      <c r="C27" s="104">
        <f ca="1">COUNTIFS(TBRegistrosEntradas[Dias de atraso],"&lt;&gt;0",TBRegistrosEntradas[Ano previsto],$B$27,TBRegistrosEntradas[Mês previsto],"&lt;="&amp;$C$3,TBRegistrosEntradas[Data do caixa previsto],"&lt;="&amp;$C$5)</f>
        <v>15</v>
      </c>
      <c r="D27" s="104">
        <f ca="1">SUMIFS(TBRegistrosEntradas[Dias de atraso],TBRegistrosEntradas[Ano previsto],$B$27,TBRegistrosEntradas[Mês previsto],"&lt;="&amp;$C$3,TBRegistrosEntradas[Data do caixa previsto],"&lt;="&amp;C5)</f>
        <v>5206</v>
      </c>
      <c r="E27" s="106">
        <f ca="1">D27/C27</f>
        <v>347.06666666666666</v>
      </c>
      <c r="G27" s="104">
        <f>C4</f>
        <v>2018</v>
      </c>
      <c r="H27" s="104">
        <f>COUNTIFS(TBRegistrosSaídas[Dias de atraso],"&lt;&gt;0",TBRegistrosSaídas[Ano previsto],$G$27,TBRegistrosSaídas[Mês previsto],"&lt;="&amp;$C$3,TBRegistrosSaídas[Data do caixa previsto],"&lt;="&amp;$C$5)</f>
        <v>10</v>
      </c>
      <c r="I27" s="104">
        <f>SUMIFS(TBRegistrosSaídas[Dias de atraso],TBRegistrosSaídas[Ano previsto],$G$27,TBRegistrosSaídas[Mês previsto],"&lt;="&amp;C3,TBRegistrosSaídas[Data do caixa previsto],"&lt;="&amp;$C$5)</f>
        <v>376</v>
      </c>
      <c r="J27" s="106">
        <f>I27/H27</f>
        <v>37.6</v>
      </c>
    </row>
    <row r="30" spans="2:12" x14ac:dyDescent="0.25">
      <c r="B30" t="s">
        <v>599</v>
      </c>
    </row>
    <row r="31" spans="2:12" x14ac:dyDescent="0.25">
      <c r="B31" s="105" t="s">
        <v>600</v>
      </c>
      <c r="C31" s="105" t="s">
        <v>563</v>
      </c>
      <c r="D31" s="105" t="s">
        <v>601</v>
      </c>
      <c r="E31" s="105" t="s">
        <v>602</v>
      </c>
      <c r="G31" t="s">
        <v>605</v>
      </c>
      <c r="H31">
        <f>C4</f>
        <v>2018</v>
      </c>
    </row>
    <row r="32" spans="2:12" x14ac:dyDescent="0.25">
      <c r="B32" s="104">
        <f>C4</f>
        <v>2018</v>
      </c>
      <c r="C32" s="109">
        <f>SUMIFS(TBRegistrosEntradas[Valor], TBRegistrosEntradas[Data do caixa realizado],"&lt;&gt;"&amp;"",TBRegistrosEntradas[Ano caixa],$B$32,TBRegistrosEntradas[[Mês caixa ]],"&lt;="&amp;C3)</f>
        <v>126482</v>
      </c>
      <c r="D32" s="109">
        <f>SUMIFS(TBRegistrosSaídas[Valor], TBRegistrosSaídas[Data do caixa realizado],"&lt;&gt;"&amp;"",TBRegistrosSaídas[Ano caixa],$B$32,TBRegistrosSaídas[Mês caixa],"&lt;="&amp;$C$3)</f>
        <v>144641</v>
      </c>
      <c r="E32" s="109">
        <f>C32-D32</f>
        <v>-18159</v>
      </c>
      <c r="G32" s="115" t="s">
        <v>574</v>
      </c>
      <c r="H32" s="111" t="str">
        <f>DashboardFinanceiroAtual!N15</f>
        <v>Vestuário</v>
      </c>
    </row>
    <row r="33" spans="3:8" x14ac:dyDescent="0.25">
      <c r="G33" s="110">
        <v>1</v>
      </c>
      <c r="H33" s="114">
        <f>SUMIFS(TBRegistrosSaídas[Valor],TBRegistrosSaídas[Mês caixa],G33,TBRegistrosSaídas[Conta nível 2],$H$32,TBRegistrosSaídas[Data do caixa realizado],"&lt;="&amp;$C$5, TBRegistrosSaídas[Ano caixa],$H$31)</f>
        <v>19053</v>
      </c>
    </row>
    <row r="34" spans="3:8" x14ac:dyDescent="0.25">
      <c r="C34" s="161"/>
      <c r="G34">
        <v>2</v>
      </c>
      <c r="H34" s="160">
        <f>SUMIFS(TBRegistrosSaídas[Valor],TBRegistrosSaídas[Mês caixa],G34,TBRegistrosSaídas[Conta nível 2],$H$32,TBRegistrosSaídas[Data do caixa realizado],"&lt;="&amp;$C$5, TBRegistrosSaídas[Ano caixa],$H$31)</f>
        <v>7219</v>
      </c>
    </row>
    <row r="35" spans="3:8" x14ac:dyDescent="0.25">
      <c r="G35">
        <v>3</v>
      </c>
      <c r="H35" s="160">
        <f>SUMIFS(TBRegistrosSaídas[Valor],TBRegistrosSaídas[Mês caixa],G35,TBRegistrosSaídas[Conta nível 2],$H$32,TBRegistrosSaídas[Data do caixa realizado],"&lt;="&amp;$C$5, TBRegistrosSaídas[Ano caixa],$H$31)</f>
        <v>16103</v>
      </c>
    </row>
    <row r="36" spans="3:8" x14ac:dyDescent="0.25">
      <c r="G36">
        <v>4</v>
      </c>
      <c r="H36" s="160">
        <f>SUMIFS(TBRegistrosSaídas[Valor],TBRegistrosSaídas[Mês caixa],G36,TBRegistrosSaídas[Conta nível 2],$H$32,TBRegistrosSaídas[Data do caixa realizado],"&lt;="&amp;$C$5, TBRegistrosSaídas[Ano caixa],$H$31)</f>
        <v>3893</v>
      </c>
    </row>
    <row r="37" spans="3:8" x14ac:dyDescent="0.25">
      <c r="G37">
        <v>5</v>
      </c>
      <c r="H37" s="160">
        <f>SUMIFS(TBRegistrosSaídas[Valor],TBRegistrosSaídas[Mês caixa],G37,TBRegistrosSaídas[Conta nível 2],$H$32,TBRegistrosSaídas[Data do caixa realizado],"&lt;="&amp;$C$5, TBRegistrosSaídas[Ano caixa],$H$31)</f>
        <v>9064</v>
      </c>
    </row>
    <row r="38" spans="3:8" x14ac:dyDescent="0.25">
      <c r="G38">
        <v>6</v>
      </c>
      <c r="H38" s="160">
        <f>SUMIFS(TBRegistrosSaídas[Valor],TBRegistrosSaídas[Mês caixa],G38,TBRegistrosSaídas[Conta nível 2],$H$32,TBRegistrosSaídas[Data do caixa realizado],"&lt;="&amp;$C$5, TBRegistrosSaídas[Ano caixa],$H$31)</f>
        <v>0</v>
      </c>
    </row>
    <row r="39" spans="3:8" x14ac:dyDescent="0.25">
      <c r="G39">
        <v>7</v>
      </c>
      <c r="H39" s="160">
        <f>SUMIFS(TBRegistrosSaídas[Valor],TBRegistrosSaídas[Mês caixa],G39,TBRegistrosSaídas[Conta nível 2],$H$32,TBRegistrosSaídas[Data do caixa realizado],"&lt;="&amp;$C$5, TBRegistrosSaídas[Ano caixa],$H$31)</f>
        <v>0</v>
      </c>
    </row>
    <row r="40" spans="3:8" x14ac:dyDescent="0.25">
      <c r="G40">
        <v>8</v>
      </c>
      <c r="H40" s="160">
        <f>SUMIFS(TBRegistrosSaídas[Valor],TBRegistrosSaídas[Mês caixa],G40,TBRegistrosSaídas[Conta nível 2],$H$32,TBRegistrosSaídas[Data do caixa realizado],"&lt;="&amp;$C$5, TBRegistrosSaídas[Ano caixa],$H$31)</f>
        <v>0</v>
      </c>
    </row>
    <row r="41" spans="3:8" x14ac:dyDescent="0.25">
      <c r="G41">
        <v>9</v>
      </c>
      <c r="H41" s="160">
        <f>SUMIFS(TBRegistrosSaídas[Valor],TBRegistrosSaídas[Mês caixa],G41,TBRegistrosSaídas[Conta nível 2],$H$32,TBRegistrosSaídas[Data do caixa realizado],"&lt;="&amp;$C$5, TBRegistrosSaídas[Ano caixa],$H$31)</f>
        <v>0</v>
      </c>
    </row>
    <row r="42" spans="3:8" x14ac:dyDescent="0.25">
      <c r="G42">
        <v>10</v>
      </c>
      <c r="H42" s="160">
        <f>SUMIFS(TBRegistrosSaídas[Valor],TBRegistrosSaídas[Mês caixa],G42,TBRegistrosSaídas[Conta nível 2],$H$32,TBRegistrosSaídas[Data do caixa realizado],"&lt;="&amp;$C$5, TBRegistrosSaídas[Ano caixa],$H$31)</f>
        <v>0</v>
      </c>
    </row>
    <row r="43" spans="3:8" x14ac:dyDescent="0.25">
      <c r="G43">
        <v>11</v>
      </c>
      <c r="H43" s="160">
        <f>SUMIFS(TBRegistrosSaídas[Valor],TBRegistrosSaídas[Mês caixa],G43,TBRegistrosSaídas[Conta nível 2],$H$32,TBRegistrosSaídas[Data do caixa realizado],"&lt;="&amp;$C$5, TBRegistrosSaídas[Ano caixa],$H$31)</f>
        <v>0</v>
      </c>
    </row>
    <row r="44" spans="3:8" x14ac:dyDescent="0.25">
      <c r="G44" s="112">
        <v>12</v>
      </c>
      <c r="H44" s="113">
        <f>SUMIFS(TBRegistrosSaídas[Valor],TBRegistrosSaídas[Mês caixa],G44,TBRegistrosSaídas[Conta nível 2],$H$32,TBRegistrosSaídas[Data do caixa realizado],"&lt;="&amp;$C$5, TBRegistrosSaídas[Ano caixa],$H$31)</f>
        <v>0</v>
      </c>
    </row>
    <row r="45" spans="3:8" x14ac:dyDescent="0.25">
      <c r="G45" s="112" t="s">
        <v>556</v>
      </c>
      <c r="H45" s="113">
        <f>SUM(H33:H44)</f>
        <v>55332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0324-61D9-432A-8EF5-27382A863507}">
  <dimension ref="A1:P232"/>
  <sheetViews>
    <sheetView showGridLines="0" workbookViewId="0">
      <selection activeCell="L3" sqref="L3"/>
    </sheetView>
  </sheetViews>
  <sheetFormatPr defaultColWidth="20.7109375" defaultRowHeight="15" x14ac:dyDescent="0.25"/>
  <sheetData>
    <row r="1" spans="1:16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7"/>
      <c r="L1" s="7"/>
      <c r="M1" s="7"/>
      <c r="N1" s="7"/>
    </row>
    <row r="2" spans="1:16" ht="27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9.25" customHeight="1" x14ac:dyDescent="0.25">
      <c r="A3" s="35" t="s">
        <v>37</v>
      </c>
      <c r="B3" s="34" t="s">
        <v>38</v>
      </c>
      <c r="C3" s="34" t="s">
        <v>39</v>
      </c>
      <c r="D3" s="31" t="s">
        <v>40</v>
      </c>
      <c r="E3" s="31" t="s">
        <v>41</v>
      </c>
      <c r="F3" s="9" t="s">
        <v>42</v>
      </c>
      <c r="G3" s="32" t="s">
        <v>43</v>
      </c>
      <c r="H3" s="33" t="s">
        <v>523</v>
      </c>
      <c r="I3" s="31" t="s">
        <v>522</v>
      </c>
      <c r="J3" s="31" t="s">
        <v>524</v>
      </c>
      <c r="K3" s="31" t="s">
        <v>525</v>
      </c>
      <c r="L3" s="31" t="s">
        <v>531</v>
      </c>
      <c r="M3" s="31" t="s">
        <v>532</v>
      </c>
      <c r="N3" s="31" t="s">
        <v>594</v>
      </c>
      <c r="P3" s="3"/>
    </row>
    <row r="4" spans="1:16" hidden="1" x14ac:dyDescent="0.25">
      <c r="A4" s="3">
        <v>43015</v>
      </c>
      <c r="B4" s="3">
        <v>42957</v>
      </c>
      <c r="C4" s="3">
        <v>43015</v>
      </c>
      <c r="D4" t="s">
        <v>19</v>
      </c>
      <c r="E4" t="s">
        <v>17</v>
      </c>
      <c r="F4" t="s">
        <v>274</v>
      </c>
      <c r="G4" s="8">
        <v>4021</v>
      </c>
      <c r="H4">
        <f>IF(TBRegistrosSaídas[[#This Row],[Data do caixa realizado]]="",0,MONTH(TBRegistrosSaídas[[#This Row],[Data do caixa realizado]]))</f>
        <v>10</v>
      </c>
      <c r="I4">
        <f>IF(TBRegistrosSaídas[[#This Row],[Data do caixa realizado]]="",0,YEAR(TBRegistrosSaídas[[#This Row],[Data do caixa realizado]]))</f>
        <v>2017</v>
      </c>
      <c r="J4">
        <f>IF(TBRegistrosSaídas[[#This Row],[Data da competência]]="",0,MONTH(TBRegistrosSaídas[[#This Row],[Data da competência]]))</f>
        <v>8</v>
      </c>
      <c r="K4">
        <f>IF(TBRegistrosSaídas[[#This Row],[Data da competência]]="",0,YEAR(TBRegistrosSaídas[[#This Row],[Data da competência]]))</f>
        <v>2017</v>
      </c>
      <c r="L4">
        <f>IF(TBRegistrosSaídas[[#This Row],[Data do caixa previsto]]="",0,MONTH(TBRegistrosSaídas[[#This Row],[Data do caixa previsto]]))</f>
        <v>10</v>
      </c>
      <c r="M4">
        <f>IF(TBRegistrosSaídas[[#This Row],[Data do caixa previsto]]="",0,YEAR(TBRegistrosSaídas[[#This Row],[Data do caixa previsto]]))</f>
        <v>2017</v>
      </c>
      <c r="N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5" spans="1:16" hidden="1" x14ac:dyDescent="0.25">
      <c r="A5" s="3">
        <v>42995</v>
      </c>
      <c r="B5" s="3">
        <v>42960</v>
      </c>
      <c r="C5" s="3">
        <v>42995</v>
      </c>
      <c r="D5" t="s">
        <v>19</v>
      </c>
      <c r="E5" t="s">
        <v>30</v>
      </c>
      <c r="F5" t="s">
        <v>275</v>
      </c>
      <c r="G5" s="8">
        <v>651</v>
      </c>
      <c r="H5">
        <f>IF(TBRegistrosSaídas[[#This Row],[Data do caixa realizado]]="",0,MONTH(TBRegistrosSaídas[[#This Row],[Data do caixa realizado]]))</f>
        <v>9</v>
      </c>
      <c r="I5">
        <f>IF(TBRegistrosSaídas[[#This Row],[Data do caixa realizado]]="",0,YEAR(TBRegistrosSaídas[[#This Row],[Data do caixa realizado]]))</f>
        <v>2017</v>
      </c>
      <c r="J5">
        <f>IF(TBRegistrosSaídas[[#This Row],[Data da competência]]="",0,MONTH(TBRegistrosSaídas[[#This Row],[Data da competência]]))</f>
        <v>8</v>
      </c>
      <c r="K5">
        <f>IF(TBRegistrosSaídas[[#This Row],[Data da competência]]="",0,YEAR(TBRegistrosSaídas[[#This Row],[Data da competência]]))</f>
        <v>2017</v>
      </c>
      <c r="L5">
        <f>IF(TBRegistrosSaídas[[#This Row],[Data do caixa previsto]]="",0,MONTH(TBRegistrosSaídas[[#This Row],[Data do caixa previsto]]))</f>
        <v>9</v>
      </c>
      <c r="M5">
        <f>IF(TBRegistrosSaídas[[#This Row],[Data do caixa previsto]]="",0,YEAR(TBRegistrosSaídas[[#This Row],[Data do caixa previsto]]))</f>
        <v>2017</v>
      </c>
      <c r="N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" spans="1:16" hidden="1" x14ac:dyDescent="0.25">
      <c r="A6" s="3">
        <v>42983</v>
      </c>
      <c r="B6" s="3">
        <v>42965</v>
      </c>
      <c r="C6" s="3">
        <v>42983</v>
      </c>
      <c r="D6" t="s">
        <v>19</v>
      </c>
      <c r="E6" t="s">
        <v>17</v>
      </c>
      <c r="F6" t="s">
        <v>276</v>
      </c>
      <c r="G6" s="8">
        <v>131</v>
      </c>
      <c r="H6">
        <f>IF(TBRegistrosSaídas[[#This Row],[Data do caixa realizado]]="",0,MONTH(TBRegistrosSaídas[[#This Row],[Data do caixa realizado]]))</f>
        <v>9</v>
      </c>
      <c r="I6">
        <f>IF(TBRegistrosSaídas[[#This Row],[Data do caixa realizado]]="",0,YEAR(TBRegistrosSaídas[[#This Row],[Data do caixa realizado]]))</f>
        <v>2017</v>
      </c>
      <c r="J6">
        <f>IF(TBRegistrosSaídas[[#This Row],[Data da competência]]="",0,MONTH(TBRegistrosSaídas[[#This Row],[Data da competência]]))</f>
        <v>8</v>
      </c>
      <c r="K6">
        <f>IF(TBRegistrosSaídas[[#This Row],[Data da competência]]="",0,YEAR(TBRegistrosSaídas[[#This Row],[Data da competência]]))</f>
        <v>2017</v>
      </c>
      <c r="L6">
        <f>IF(TBRegistrosSaídas[[#This Row],[Data do caixa previsto]]="",0,MONTH(TBRegistrosSaídas[[#This Row],[Data do caixa previsto]]))</f>
        <v>9</v>
      </c>
      <c r="M6">
        <f>IF(TBRegistrosSaídas[[#This Row],[Data do caixa previsto]]="",0,YEAR(TBRegistrosSaídas[[#This Row],[Data do caixa previsto]]))</f>
        <v>2017</v>
      </c>
      <c r="N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7" spans="1:16" hidden="1" x14ac:dyDescent="0.25">
      <c r="A7" s="3">
        <v>43004</v>
      </c>
      <c r="B7" s="3">
        <v>42970</v>
      </c>
      <c r="C7" s="3">
        <v>43004</v>
      </c>
      <c r="D7" t="s">
        <v>19</v>
      </c>
      <c r="E7" t="s">
        <v>17</v>
      </c>
      <c r="F7" t="s">
        <v>277</v>
      </c>
      <c r="G7" s="8">
        <v>803</v>
      </c>
      <c r="H7">
        <f>IF(TBRegistrosSaídas[[#This Row],[Data do caixa realizado]]="",0,MONTH(TBRegistrosSaídas[[#This Row],[Data do caixa realizado]]))</f>
        <v>9</v>
      </c>
      <c r="I7">
        <f>IF(TBRegistrosSaídas[[#This Row],[Data do caixa realizado]]="",0,YEAR(TBRegistrosSaídas[[#This Row],[Data do caixa realizado]]))</f>
        <v>2017</v>
      </c>
      <c r="J7">
        <f>IF(TBRegistrosSaídas[[#This Row],[Data da competência]]="",0,MONTH(TBRegistrosSaídas[[#This Row],[Data da competência]]))</f>
        <v>8</v>
      </c>
      <c r="K7">
        <f>IF(TBRegistrosSaídas[[#This Row],[Data da competência]]="",0,YEAR(TBRegistrosSaídas[[#This Row],[Data da competência]]))</f>
        <v>2017</v>
      </c>
      <c r="L7">
        <f>IF(TBRegistrosSaídas[[#This Row],[Data do caixa previsto]]="",0,MONTH(TBRegistrosSaídas[[#This Row],[Data do caixa previsto]]))</f>
        <v>9</v>
      </c>
      <c r="M7">
        <f>IF(TBRegistrosSaídas[[#This Row],[Data do caixa previsto]]="",0,YEAR(TBRegistrosSaídas[[#This Row],[Data do caixa previsto]]))</f>
        <v>2017</v>
      </c>
      <c r="N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" spans="1:16" hidden="1" x14ac:dyDescent="0.25">
      <c r="A8" s="3">
        <v>43002</v>
      </c>
      <c r="B8" s="3">
        <v>42971</v>
      </c>
      <c r="C8" s="3">
        <v>43002</v>
      </c>
      <c r="D8" t="s">
        <v>19</v>
      </c>
      <c r="E8" t="s">
        <v>30</v>
      </c>
      <c r="F8" t="s">
        <v>278</v>
      </c>
      <c r="G8" s="8">
        <v>4460</v>
      </c>
      <c r="H8">
        <f>IF(TBRegistrosSaídas[[#This Row],[Data do caixa realizado]]="",0,MONTH(TBRegistrosSaídas[[#This Row],[Data do caixa realizado]]))</f>
        <v>9</v>
      </c>
      <c r="I8">
        <f>IF(TBRegistrosSaídas[[#This Row],[Data do caixa realizado]]="",0,YEAR(TBRegistrosSaídas[[#This Row],[Data do caixa realizado]]))</f>
        <v>2017</v>
      </c>
      <c r="J8">
        <f>IF(TBRegistrosSaídas[[#This Row],[Data da competência]]="",0,MONTH(TBRegistrosSaídas[[#This Row],[Data da competência]]))</f>
        <v>8</v>
      </c>
      <c r="K8">
        <f>IF(TBRegistrosSaídas[[#This Row],[Data da competência]]="",0,YEAR(TBRegistrosSaídas[[#This Row],[Data da competência]]))</f>
        <v>2017</v>
      </c>
      <c r="L8">
        <f>IF(TBRegistrosSaídas[[#This Row],[Data do caixa previsto]]="",0,MONTH(TBRegistrosSaídas[[#This Row],[Data do caixa previsto]]))</f>
        <v>9</v>
      </c>
      <c r="M8">
        <f>IF(TBRegistrosSaídas[[#This Row],[Data do caixa previsto]]="",0,YEAR(TBRegistrosSaídas[[#This Row],[Data do caixa previsto]]))</f>
        <v>2017</v>
      </c>
      <c r="N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9" spans="1:16" hidden="1" x14ac:dyDescent="0.25">
      <c r="A9" s="3">
        <v>42980</v>
      </c>
      <c r="B9" s="3">
        <v>42972</v>
      </c>
      <c r="C9" s="3">
        <v>42980</v>
      </c>
      <c r="D9" t="s">
        <v>19</v>
      </c>
      <c r="E9" t="s">
        <v>14</v>
      </c>
      <c r="F9" t="s">
        <v>279</v>
      </c>
      <c r="G9" s="8">
        <v>299</v>
      </c>
      <c r="H9">
        <f>IF(TBRegistrosSaídas[[#This Row],[Data do caixa realizado]]="",0,MONTH(TBRegistrosSaídas[[#This Row],[Data do caixa realizado]]))</f>
        <v>9</v>
      </c>
      <c r="I9">
        <f>IF(TBRegistrosSaídas[[#This Row],[Data do caixa realizado]]="",0,YEAR(TBRegistrosSaídas[[#This Row],[Data do caixa realizado]]))</f>
        <v>2017</v>
      </c>
      <c r="J9">
        <f>IF(TBRegistrosSaídas[[#This Row],[Data da competência]]="",0,MONTH(TBRegistrosSaídas[[#This Row],[Data da competência]]))</f>
        <v>8</v>
      </c>
      <c r="K9">
        <f>IF(TBRegistrosSaídas[[#This Row],[Data da competência]]="",0,YEAR(TBRegistrosSaídas[[#This Row],[Data da competência]]))</f>
        <v>2017</v>
      </c>
      <c r="L9">
        <f>IF(TBRegistrosSaídas[[#This Row],[Data do caixa previsto]]="",0,MONTH(TBRegistrosSaídas[[#This Row],[Data do caixa previsto]]))</f>
        <v>9</v>
      </c>
      <c r="M9">
        <f>IF(TBRegistrosSaídas[[#This Row],[Data do caixa previsto]]="",0,YEAR(TBRegistrosSaídas[[#This Row],[Data do caixa previsto]]))</f>
        <v>2017</v>
      </c>
      <c r="N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0" spans="1:16" hidden="1" x14ac:dyDescent="0.25">
      <c r="A10" s="3">
        <v>43014</v>
      </c>
      <c r="B10" s="3">
        <v>42976</v>
      </c>
      <c r="C10" s="3">
        <v>43014</v>
      </c>
      <c r="D10" t="s">
        <v>19</v>
      </c>
      <c r="E10" t="s">
        <v>30</v>
      </c>
      <c r="F10" t="s">
        <v>280</v>
      </c>
      <c r="G10" s="8">
        <v>618</v>
      </c>
      <c r="H10">
        <f>IF(TBRegistrosSaídas[[#This Row],[Data do caixa realizado]]="",0,MONTH(TBRegistrosSaídas[[#This Row],[Data do caixa realizado]]))</f>
        <v>10</v>
      </c>
      <c r="I10">
        <f>IF(TBRegistrosSaídas[[#This Row],[Data do caixa realizado]]="",0,YEAR(TBRegistrosSaídas[[#This Row],[Data do caixa realizado]]))</f>
        <v>2017</v>
      </c>
      <c r="J10">
        <f>IF(TBRegistrosSaídas[[#This Row],[Data da competência]]="",0,MONTH(TBRegistrosSaídas[[#This Row],[Data da competência]]))</f>
        <v>8</v>
      </c>
      <c r="K10">
        <f>IF(TBRegistrosSaídas[[#This Row],[Data da competência]]="",0,YEAR(TBRegistrosSaídas[[#This Row],[Data da competência]]))</f>
        <v>2017</v>
      </c>
      <c r="L10">
        <f>IF(TBRegistrosSaídas[[#This Row],[Data do caixa previsto]]="",0,MONTH(TBRegistrosSaídas[[#This Row],[Data do caixa previsto]]))</f>
        <v>10</v>
      </c>
      <c r="M10">
        <f>IF(TBRegistrosSaídas[[#This Row],[Data do caixa previsto]]="",0,YEAR(TBRegistrosSaídas[[#This Row],[Data do caixa previsto]]))</f>
        <v>2017</v>
      </c>
      <c r="N1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" spans="1:16" hidden="1" x14ac:dyDescent="0.25">
      <c r="A11" s="3">
        <v>42990</v>
      </c>
      <c r="B11" s="3">
        <v>42979</v>
      </c>
      <c r="C11" s="3">
        <v>42980</v>
      </c>
      <c r="D11" t="s">
        <v>19</v>
      </c>
      <c r="E11" t="s">
        <v>30</v>
      </c>
      <c r="F11" t="s">
        <v>100</v>
      </c>
      <c r="G11" s="8">
        <v>2505</v>
      </c>
      <c r="H11">
        <f>IF(TBRegistrosSaídas[[#This Row],[Data do caixa realizado]]="",0,MONTH(TBRegistrosSaídas[[#This Row],[Data do caixa realizado]]))</f>
        <v>9</v>
      </c>
      <c r="I11">
        <f>IF(TBRegistrosSaídas[[#This Row],[Data do caixa realizado]]="",0,YEAR(TBRegistrosSaídas[[#This Row],[Data do caixa realizado]]))</f>
        <v>2017</v>
      </c>
      <c r="J11">
        <f>IF(TBRegistrosSaídas[[#This Row],[Data da competência]]="",0,MONTH(TBRegistrosSaídas[[#This Row],[Data da competência]]))</f>
        <v>9</v>
      </c>
      <c r="K11">
        <f>IF(TBRegistrosSaídas[[#This Row],[Data da competência]]="",0,YEAR(TBRegistrosSaídas[[#This Row],[Data da competência]]))</f>
        <v>2017</v>
      </c>
      <c r="L11">
        <f>IF(TBRegistrosSaídas[[#This Row],[Data do caixa previsto]]="",0,MONTH(TBRegistrosSaídas[[#This Row],[Data do caixa previsto]]))</f>
        <v>9</v>
      </c>
      <c r="M11">
        <f>IF(TBRegistrosSaídas[[#This Row],[Data do caixa previsto]]="",0,YEAR(TBRegistrosSaídas[[#This Row],[Data do caixa previsto]]))</f>
        <v>2017</v>
      </c>
      <c r="N1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10</v>
      </c>
    </row>
    <row r="12" spans="1:16" hidden="1" x14ac:dyDescent="0.25">
      <c r="A12" s="3">
        <v>42987</v>
      </c>
      <c r="B12" s="3">
        <v>42982</v>
      </c>
      <c r="C12" s="3">
        <v>42987</v>
      </c>
      <c r="D12" t="s">
        <v>19</v>
      </c>
      <c r="E12" t="s">
        <v>17</v>
      </c>
      <c r="F12" t="s">
        <v>281</v>
      </c>
      <c r="G12" s="8">
        <v>817</v>
      </c>
      <c r="H12">
        <f>IF(TBRegistrosSaídas[[#This Row],[Data do caixa realizado]]="",0,MONTH(TBRegistrosSaídas[[#This Row],[Data do caixa realizado]]))</f>
        <v>9</v>
      </c>
      <c r="I12">
        <f>IF(TBRegistrosSaídas[[#This Row],[Data do caixa realizado]]="",0,YEAR(TBRegistrosSaídas[[#This Row],[Data do caixa realizado]]))</f>
        <v>2017</v>
      </c>
      <c r="J12">
        <f>IF(TBRegistrosSaídas[[#This Row],[Data da competência]]="",0,MONTH(TBRegistrosSaídas[[#This Row],[Data da competência]]))</f>
        <v>9</v>
      </c>
      <c r="K12">
        <f>IF(TBRegistrosSaídas[[#This Row],[Data da competência]]="",0,YEAR(TBRegistrosSaídas[[#This Row],[Data da competência]]))</f>
        <v>2017</v>
      </c>
      <c r="L12">
        <f>IF(TBRegistrosSaídas[[#This Row],[Data do caixa previsto]]="",0,MONTH(TBRegistrosSaídas[[#This Row],[Data do caixa previsto]]))</f>
        <v>9</v>
      </c>
      <c r="M12">
        <f>IF(TBRegistrosSaídas[[#This Row],[Data do caixa previsto]]="",0,YEAR(TBRegistrosSaídas[[#This Row],[Data do caixa previsto]]))</f>
        <v>2017</v>
      </c>
      <c r="N1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3" spans="1:16" hidden="1" x14ac:dyDescent="0.25">
      <c r="A13" s="3"/>
      <c r="B13" s="3">
        <v>42984</v>
      </c>
      <c r="C13" s="3">
        <v>42984</v>
      </c>
      <c r="D13" t="s">
        <v>19</v>
      </c>
      <c r="E13" t="s">
        <v>14</v>
      </c>
      <c r="F13" t="s">
        <v>282</v>
      </c>
      <c r="G13" s="8">
        <v>1565</v>
      </c>
      <c r="H13">
        <f>IF(TBRegistrosSaídas[[#This Row],[Data do caixa realizado]]="",0,MONTH(TBRegistrosSaídas[[#This Row],[Data do caixa realizado]]))</f>
        <v>0</v>
      </c>
      <c r="I13">
        <f>IF(TBRegistrosSaídas[[#This Row],[Data do caixa realizado]]="",0,YEAR(TBRegistrosSaídas[[#This Row],[Data do caixa realizado]]))</f>
        <v>0</v>
      </c>
      <c r="J13">
        <f>IF(TBRegistrosSaídas[[#This Row],[Data da competência]]="",0,MONTH(TBRegistrosSaídas[[#This Row],[Data da competência]]))</f>
        <v>9</v>
      </c>
      <c r="K13">
        <f>IF(TBRegistrosSaídas[[#This Row],[Data da competência]]="",0,YEAR(TBRegistrosSaídas[[#This Row],[Data da competência]]))</f>
        <v>2017</v>
      </c>
      <c r="L13">
        <f>IF(TBRegistrosSaídas[[#This Row],[Data do caixa previsto]]="",0,MONTH(TBRegistrosSaídas[[#This Row],[Data do caixa previsto]]))</f>
        <v>9</v>
      </c>
      <c r="M13">
        <f>IF(TBRegistrosSaídas[[#This Row],[Data do caixa previsto]]="",0,YEAR(TBRegistrosSaídas[[#This Row],[Data do caixa previsto]]))</f>
        <v>2017</v>
      </c>
      <c r="N1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" spans="1:16" hidden="1" x14ac:dyDescent="0.25">
      <c r="A14" s="3"/>
      <c r="B14" s="3">
        <v>42990</v>
      </c>
      <c r="C14" s="3">
        <v>43020</v>
      </c>
      <c r="D14" t="s">
        <v>19</v>
      </c>
      <c r="E14" t="s">
        <v>15</v>
      </c>
      <c r="F14" t="s">
        <v>283</v>
      </c>
      <c r="G14" s="8">
        <v>1357</v>
      </c>
      <c r="H14">
        <f>IF(TBRegistrosSaídas[[#This Row],[Data do caixa realizado]]="",0,MONTH(TBRegistrosSaídas[[#This Row],[Data do caixa realizado]]))</f>
        <v>0</v>
      </c>
      <c r="I14">
        <f>IF(TBRegistrosSaídas[[#This Row],[Data do caixa realizado]]="",0,YEAR(TBRegistrosSaídas[[#This Row],[Data do caixa realizado]]))</f>
        <v>0</v>
      </c>
      <c r="J14">
        <f>IF(TBRegistrosSaídas[[#This Row],[Data da competência]]="",0,MONTH(TBRegistrosSaídas[[#This Row],[Data da competência]]))</f>
        <v>9</v>
      </c>
      <c r="K14">
        <f>IF(TBRegistrosSaídas[[#This Row],[Data da competência]]="",0,YEAR(TBRegistrosSaídas[[#This Row],[Data da competência]]))</f>
        <v>2017</v>
      </c>
      <c r="L14">
        <f>IF(TBRegistrosSaídas[[#This Row],[Data do caixa previsto]]="",0,MONTH(TBRegistrosSaídas[[#This Row],[Data do caixa previsto]]))</f>
        <v>10</v>
      </c>
      <c r="M14">
        <f>IF(TBRegistrosSaídas[[#This Row],[Data do caixa previsto]]="",0,YEAR(TBRegistrosSaídas[[#This Row],[Data do caixa previsto]]))</f>
        <v>2017</v>
      </c>
      <c r="N1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5" spans="1:16" hidden="1" x14ac:dyDescent="0.25">
      <c r="A15" s="3">
        <v>43025</v>
      </c>
      <c r="B15" s="3">
        <v>42991</v>
      </c>
      <c r="C15" s="3">
        <v>43025</v>
      </c>
      <c r="D15" t="s">
        <v>19</v>
      </c>
      <c r="E15" t="s">
        <v>15</v>
      </c>
      <c r="F15" t="s">
        <v>284</v>
      </c>
      <c r="G15" s="8">
        <v>4739</v>
      </c>
      <c r="H15">
        <f>IF(TBRegistrosSaídas[[#This Row],[Data do caixa realizado]]="",0,MONTH(TBRegistrosSaídas[[#This Row],[Data do caixa realizado]]))</f>
        <v>10</v>
      </c>
      <c r="I15">
        <f>IF(TBRegistrosSaídas[[#This Row],[Data do caixa realizado]]="",0,YEAR(TBRegistrosSaídas[[#This Row],[Data do caixa realizado]]))</f>
        <v>2017</v>
      </c>
      <c r="J15">
        <f>IF(TBRegistrosSaídas[[#This Row],[Data da competência]]="",0,MONTH(TBRegistrosSaídas[[#This Row],[Data da competência]]))</f>
        <v>9</v>
      </c>
      <c r="K15">
        <f>IF(TBRegistrosSaídas[[#This Row],[Data da competência]]="",0,YEAR(TBRegistrosSaídas[[#This Row],[Data da competência]]))</f>
        <v>2017</v>
      </c>
      <c r="L15">
        <f>IF(TBRegistrosSaídas[[#This Row],[Data do caixa previsto]]="",0,MONTH(TBRegistrosSaídas[[#This Row],[Data do caixa previsto]]))</f>
        <v>10</v>
      </c>
      <c r="M15">
        <f>IF(TBRegistrosSaídas[[#This Row],[Data do caixa previsto]]="",0,YEAR(TBRegistrosSaídas[[#This Row],[Data do caixa previsto]]))</f>
        <v>2017</v>
      </c>
      <c r="N1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6" spans="1:16" hidden="1" x14ac:dyDescent="0.25">
      <c r="A16" s="3">
        <v>43008</v>
      </c>
      <c r="B16" s="3">
        <v>42992</v>
      </c>
      <c r="C16" s="3">
        <v>43008</v>
      </c>
      <c r="D16" t="s">
        <v>19</v>
      </c>
      <c r="E16" t="s">
        <v>17</v>
      </c>
      <c r="F16" t="s">
        <v>285</v>
      </c>
      <c r="G16" s="8">
        <v>4675</v>
      </c>
      <c r="H16">
        <f>IF(TBRegistrosSaídas[[#This Row],[Data do caixa realizado]]="",0,MONTH(TBRegistrosSaídas[[#This Row],[Data do caixa realizado]]))</f>
        <v>9</v>
      </c>
      <c r="I16">
        <f>IF(TBRegistrosSaídas[[#This Row],[Data do caixa realizado]]="",0,YEAR(TBRegistrosSaídas[[#This Row],[Data do caixa realizado]]))</f>
        <v>2017</v>
      </c>
      <c r="J16">
        <f>IF(TBRegistrosSaídas[[#This Row],[Data da competência]]="",0,MONTH(TBRegistrosSaídas[[#This Row],[Data da competência]]))</f>
        <v>9</v>
      </c>
      <c r="K16">
        <f>IF(TBRegistrosSaídas[[#This Row],[Data da competência]]="",0,YEAR(TBRegistrosSaídas[[#This Row],[Data da competência]]))</f>
        <v>2017</v>
      </c>
      <c r="L16">
        <f>IF(TBRegistrosSaídas[[#This Row],[Data do caixa previsto]]="",0,MONTH(TBRegistrosSaídas[[#This Row],[Data do caixa previsto]]))</f>
        <v>9</v>
      </c>
      <c r="M16">
        <f>IF(TBRegistrosSaídas[[#This Row],[Data do caixa previsto]]="",0,YEAR(TBRegistrosSaídas[[#This Row],[Data do caixa previsto]]))</f>
        <v>2017</v>
      </c>
      <c r="N1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" spans="1:14" hidden="1" x14ac:dyDescent="0.25">
      <c r="A17" s="3">
        <v>43004</v>
      </c>
      <c r="B17" s="3">
        <v>42997</v>
      </c>
      <c r="C17" s="3">
        <v>43004</v>
      </c>
      <c r="D17" t="s">
        <v>19</v>
      </c>
      <c r="E17" t="s">
        <v>30</v>
      </c>
      <c r="F17" t="s">
        <v>286</v>
      </c>
      <c r="G17" s="8">
        <v>1797</v>
      </c>
      <c r="H17">
        <f>IF(TBRegistrosSaídas[[#This Row],[Data do caixa realizado]]="",0,MONTH(TBRegistrosSaídas[[#This Row],[Data do caixa realizado]]))</f>
        <v>9</v>
      </c>
      <c r="I17">
        <f>IF(TBRegistrosSaídas[[#This Row],[Data do caixa realizado]]="",0,YEAR(TBRegistrosSaídas[[#This Row],[Data do caixa realizado]]))</f>
        <v>2017</v>
      </c>
      <c r="J17">
        <f>IF(TBRegistrosSaídas[[#This Row],[Data da competência]]="",0,MONTH(TBRegistrosSaídas[[#This Row],[Data da competência]]))</f>
        <v>9</v>
      </c>
      <c r="K17">
        <f>IF(TBRegistrosSaídas[[#This Row],[Data da competência]]="",0,YEAR(TBRegistrosSaídas[[#This Row],[Data da competência]]))</f>
        <v>2017</v>
      </c>
      <c r="L17">
        <f>IF(TBRegistrosSaídas[[#This Row],[Data do caixa previsto]]="",0,MONTH(TBRegistrosSaídas[[#This Row],[Data do caixa previsto]]))</f>
        <v>9</v>
      </c>
      <c r="M17">
        <f>IF(TBRegistrosSaídas[[#This Row],[Data do caixa previsto]]="",0,YEAR(TBRegistrosSaídas[[#This Row],[Data do caixa previsto]]))</f>
        <v>2017</v>
      </c>
      <c r="N1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" spans="1:14" hidden="1" x14ac:dyDescent="0.25">
      <c r="A18" s="3">
        <v>43043</v>
      </c>
      <c r="B18" s="3">
        <v>43002</v>
      </c>
      <c r="C18" s="3">
        <v>43043</v>
      </c>
      <c r="D18" t="s">
        <v>19</v>
      </c>
      <c r="E18" t="s">
        <v>15</v>
      </c>
      <c r="F18" t="s">
        <v>287</v>
      </c>
      <c r="G18" s="8">
        <v>888</v>
      </c>
      <c r="H18">
        <f>IF(TBRegistrosSaídas[[#This Row],[Data do caixa realizado]]="",0,MONTH(TBRegistrosSaídas[[#This Row],[Data do caixa realizado]]))</f>
        <v>11</v>
      </c>
      <c r="I18">
        <f>IF(TBRegistrosSaídas[[#This Row],[Data do caixa realizado]]="",0,YEAR(TBRegistrosSaídas[[#This Row],[Data do caixa realizado]]))</f>
        <v>2017</v>
      </c>
      <c r="J18">
        <f>IF(TBRegistrosSaídas[[#This Row],[Data da competência]]="",0,MONTH(TBRegistrosSaídas[[#This Row],[Data da competência]]))</f>
        <v>9</v>
      </c>
      <c r="K18">
        <f>IF(TBRegistrosSaídas[[#This Row],[Data da competência]]="",0,YEAR(TBRegistrosSaídas[[#This Row],[Data da competência]]))</f>
        <v>2017</v>
      </c>
      <c r="L18">
        <f>IF(TBRegistrosSaídas[[#This Row],[Data do caixa previsto]]="",0,MONTH(TBRegistrosSaídas[[#This Row],[Data do caixa previsto]]))</f>
        <v>11</v>
      </c>
      <c r="M18">
        <f>IF(TBRegistrosSaídas[[#This Row],[Data do caixa previsto]]="",0,YEAR(TBRegistrosSaídas[[#This Row],[Data do caixa previsto]]))</f>
        <v>2017</v>
      </c>
      <c r="N1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9" spans="1:14" hidden="1" x14ac:dyDescent="0.25">
      <c r="A19" s="3">
        <v>43015</v>
      </c>
      <c r="B19" s="3">
        <v>43003</v>
      </c>
      <c r="C19" s="3">
        <v>43015</v>
      </c>
      <c r="D19" t="s">
        <v>19</v>
      </c>
      <c r="E19" t="s">
        <v>30</v>
      </c>
      <c r="F19" t="s">
        <v>288</v>
      </c>
      <c r="G19" s="8">
        <v>2784</v>
      </c>
      <c r="H19">
        <f>IF(TBRegistrosSaídas[[#This Row],[Data do caixa realizado]]="",0,MONTH(TBRegistrosSaídas[[#This Row],[Data do caixa realizado]]))</f>
        <v>10</v>
      </c>
      <c r="I19">
        <f>IF(TBRegistrosSaídas[[#This Row],[Data do caixa realizado]]="",0,YEAR(TBRegistrosSaídas[[#This Row],[Data do caixa realizado]]))</f>
        <v>2017</v>
      </c>
      <c r="J19">
        <f>IF(TBRegistrosSaídas[[#This Row],[Data da competência]]="",0,MONTH(TBRegistrosSaídas[[#This Row],[Data da competência]]))</f>
        <v>9</v>
      </c>
      <c r="K19">
        <f>IF(TBRegistrosSaídas[[#This Row],[Data da competência]]="",0,YEAR(TBRegistrosSaídas[[#This Row],[Data da competência]]))</f>
        <v>2017</v>
      </c>
      <c r="L19">
        <f>IF(TBRegistrosSaídas[[#This Row],[Data do caixa previsto]]="",0,MONTH(TBRegistrosSaídas[[#This Row],[Data do caixa previsto]]))</f>
        <v>10</v>
      </c>
      <c r="M19">
        <f>IF(TBRegistrosSaídas[[#This Row],[Data do caixa previsto]]="",0,YEAR(TBRegistrosSaídas[[#This Row],[Data do caixa previsto]]))</f>
        <v>2017</v>
      </c>
      <c r="N1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0" spans="1:14" hidden="1" x14ac:dyDescent="0.25">
      <c r="A20" s="3">
        <v>43010</v>
      </c>
      <c r="B20" s="3">
        <v>43003</v>
      </c>
      <c r="C20" s="3">
        <v>43010</v>
      </c>
      <c r="D20" t="s">
        <v>19</v>
      </c>
      <c r="E20" t="s">
        <v>14</v>
      </c>
      <c r="F20" t="s">
        <v>289</v>
      </c>
      <c r="G20" s="8">
        <v>707</v>
      </c>
      <c r="H20">
        <f>IF(TBRegistrosSaídas[[#This Row],[Data do caixa realizado]]="",0,MONTH(TBRegistrosSaídas[[#This Row],[Data do caixa realizado]]))</f>
        <v>10</v>
      </c>
      <c r="I20">
        <f>IF(TBRegistrosSaídas[[#This Row],[Data do caixa realizado]]="",0,YEAR(TBRegistrosSaídas[[#This Row],[Data do caixa realizado]]))</f>
        <v>2017</v>
      </c>
      <c r="J20">
        <f>IF(TBRegistrosSaídas[[#This Row],[Data da competência]]="",0,MONTH(TBRegistrosSaídas[[#This Row],[Data da competência]]))</f>
        <v>9</v>
      </c>
      <c r="K20">
        <f>IF(TBRegistrosSaídas[[#This Row],[Data da competência]]="",0,YEAR(TBRegistrosSaídas[[#This Row],[Data da competência]]))</f>
        <v>2017</v>
      </c>
      <c r="L20">
        <f>IF(TBRegistrosSaídas[[#This Row],[Data do caixa previsto]]="",0,MONTH(TBRegistrosSaídas[[#This Row],[Data do caixa previsto]]))</f>
        <v>10</v>
      </c>
      <c r="M20">
        <f>IF(TBRegistrosSaídas[[#This Row],[Data do caixa previsto]]="",0,YEAR(TBRegistrosSaídas[[#This Row],[Data do caixa previsto]]))</f>
        <v>2017</v>
      </c>
      <c r="N2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1" spans="1:14" hidden="1" x14ac:dyDescent="0.25">
      <c r="A21" s="3">
        <v>43118</v>
      </c>
      <c r="B21" s="3">
        <v>43006</v>
      </c>
      <c r="C21" s="3">
        <v>43042</v>
      </c>
      <c r="D21" t="s">
        <v>19</v>
      </c>
      <c r="E21" t="s">
        <v>14</v>
      </c>
      <c r="F21" t="s">
        <v>290</v>
      </c>
      <c r="G21" s="8">
        <v>229</v>
      </c>
      <c r="H21">
        <f>IF(TBRegistrosSaídas[[#This Row],[Data do caixa realizado]]="",0,MONTH(TBRegistrosSaídas[[#This Row],[Data do caixa realizado]]))</f>
        <v>1</v>
      </c>
      <c r="I21">
        <f>IF(TBRegistrosSaídas[[#This Row],[Data do caixa realizado]]="",0,YEAR(TBRegistrosSaídas[[#This Row],[Data do caixa realizado]]))</f>
        <v>2018</v>
      </c>
      <c r="J21">
        <f>IF(TBRegistrosSaídas[[#This Row],[Data da competência]]="",0,MONTH(TBRegistrosSaídas[[#This Row],[Data da competência]]))</f>
        <v>9</v>
      </c>
      <c r="K21">
        <f>IF(TBRegistrosSaídas[[#This Row],[Data da competência]]="",0,YEAR(TBRegistrosSaídas[[#This Row],[Data da competência]]))</f>
        <v>2017</v>
      </c>
      <c r="L21">
        <f>IF(TBRegistrosSaídas[[#This Row],[Data do caixa previsto]]="",0,MONTH(TBRegistrosSaídas[[#This Row],[Data do caixa previsto]]))</f>
        <v>11</v>
      </c>
      <c r="M21">
        <f>IF(TBRegistrosSaídas[[#This Row],[Data do caixa previsto]]="",0,YEAR(TBRegistrosSaídas[[#This Row],[Data do caixa previsto]]))</f>
        <v>2017</v>
      </c>
      <c r="N2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76</v>
      </c>
    </row>
    <row r="22" spans="1:14" hidden="1" x14ac:dyDescent="0.25">
      <c r="A22" s="3">
        <v>43059</v>
      </c>
      <c r="B22" s="3">
        <v>43009</v>
      </c>
      <c r="C22" s="3">
        <v>43059</v>
      </c>
      <c r="D22" t="s">
        <v>19</v>
      </c>
      <c r="E22" t="s">
        <v>30</v>
      </c>
      <c r="F22" t="s">
        <v>291</v>
      </c>
      <c r="G22" s="8">
        <v>2894</v>
      </c>
      <c r="H22">
        <f>IF(TBRegistrosSaídas[[#This Row],[Data do caixa realizado]]="",0,MONTH(TBRegistrosSaídas[[#This Row],[Data do caixa realizado]]))</f>
        <v>11</v>
      </c>
      <c r="I22">
        <f>IF(TBRegistrosSaídas[[#This Row],[Data do caixa realizado]]="",0,YEAR(TBRegistrosSaídas[[#This Row],[Data do caixa realizado]]))</f>
        <v>2017</v>
      </c>
      <c r="J22">
        <f>IF(TBRegistrosSaídas[[#This Row],[Data da competência]]="",0,MONTH(TBRegistrosSaídas[[#This Row],[Data da competência]]))</f>
        <v>10</v>
      </c>
      <c r="K22">
        <f>IF(TBRegistrosSaídas[[#This Row],[Data da competência]]="",0,YEAR(TBRegistrosSaídas[[#This Row],[Data da competência]]))</f>
        <v>2017</v>
      </c>
      <c r="L22">
        <f>IF(TBRegistrosSaídas[[#This Row],[Data do caixa previsto]]="",0,MONTH(TBRegistrosSaídas[[#This Row],[Data do caixa previsto]]))</f>
        <v>11</v>
      </c>
      <c r="M22">
        <f>IF(TBRegistrosSaídas[[#This Row],[Data do caixa previsto]]="",0,YEAR(TBRegistrosSaídas[[#This Row],[Data do caixa previsto]]))</f>
        <v>2017</v>
      </c>
      <c r="N2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3" spans="1:14" hidden="1" x14ac:dyDescent="0.25">
      <c r="A23" s="3"/>
      <c r="B23" s="3">
        <v>43012</v>
      </c>
      <c r="C23" s="3">
        <v>43030</v>
      </c>
      <c r="D23" t="s">
        <v>19</v>
      </c>
      <c r="E23" t="s">
        <v>15</v>
      </c>
      <c r="F23" t="s">
        <v>292</v>
      </c>
      <c r="G23" s="8">
        <v>4516</v>
      </c>
      <c r="H23">
        <f>IF(TBRegistrosSaídas[[#This Row],[Data do caixa realizado]]="",0,MONTH(TBRegistrosSaídas[[#This Row],[Data do caixa realizado]]))</f>
        <v>0</v>
      </c>
      <c r="I23">
        <f>IF(TBRegistrosSaídas[[#This Row],[Data do caixa realizado]]="",0,YEAR(TBRegistrosSaídas[[#This Row],[Data do caixa realizado]]))</f>
        <v>0</v>
      </c>
      <c r="J23">
        <f>IF(TBRegistrosSaídas[[#This Row],[Data da competência]]="",0,MONTH(TBRegistrosSaídas[[#This Row],[Data da competência]]))</f>
        <v>10</v>
      </c>
      <c r="K23">
        <f>IF(TBRegistrosSaídas[[#This Row],[Data da competência]]="",0,YEAR(TBRegistrosSaídas[[#This Row],[Data da competência]]))</f>
        <v>2017</v>
      </c>
      <c r="L23">
        <f>IF(TBRegistrosSaídas[[#This Row],[Data do caixa previsto]]="",0,MONTH(TBRegistrosSaídas[[#This Row],[Data do caixa previsto]]))</f>
        <v>10</v>
      </c>
      <c r="M23">
        <f>IF(TBRegistrosSaídas[[#This Row],[Data do caixa previsto]]="",0,YEAR(TBRegistrosSaídas[[#This Row],[Data do caixa previsto]]))</f>
        <v>2017</v>
      </c>
      <c r="N2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4" spans="1:14" hidden="1" x14ac:dyDescent="0.25">
      <c r="A24" s="3">
        <v>43031</v>
      </c>
      <c r="B24" s="3">
        <v>43014</v>
      </c>
      <c r="C24" s="3">
        <v>43031</v>
      </c>
      <c r="D24" t="s">
        <v>19</v>
      </c>
      <c r="E24" t="s">
        <v>15</v>
      </c>
      <c r="F24" t="s">
        <v>293</v>
      </c>
      <c r="G24" s="8">
        <v>885</v>
      </c>
      <c r="H24">
        <f>IF(TBRegistrosSaídas[[#This Row],[Data do caixa realizado]]="",0,MONTH(TBRegistrosSaídas[[#This Row],[Data do caixa realizado]]))</f>
        <v>10</v>
      </c>
      <c r="I24">
        <f>IF(TBRegistrosSaídas[[#This Row],[Data do caixa realizado]]="",0,YEAR(TBRegistrosSaídas[[#This Row],[Data do caixa realizado]]))</f>
        <v>2017</v>
      </c>
      <c r="J24">
        <f>IF(TBRegistrosSaídas[[#This Row],[Data da competência]]="",0,MONTH(TBRegistrosSaídas[[#This Row],[Data da competência]]))</f>
        <v>10</v>
      </c>
      <c r="K24">
        <f>IF(TBRegistrosSaídas[[#This Row],[Data da competência]]="",0,YEAR(TBRegistrosSaídas[[#This Row],[Data da competência]]))</f>
        <v>2017</v>
      </c>
      <c r="L24">
        <f>IF(TBRegistrosSaídas[[#This Row],[Data do caixa previsto]]="",0,MONTH(TBRegistrosSaídas[[#This Row],[Data do caixa previsto]]))</f>
        <v>10</v>
      </c>
      <c r="M24">
        <f>IF(TBRegistrosSaídas[[#This Row],[Data do caixa previsto]]="",0,YEAR(TBRegistrosSaídas[[#This Row],[Data do caixa previsto]]))</f>
        <v>2017</v>
      </c>
      <c r="N2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5" spans="1:14" hidden="1" x14ac:dyDescent="0.25">
      <c r="A25" s="3">
        <v>43051</v>
      </c>
      <c r="B25" s="3">
        <v>43017</v>
      </c>
      <c r="C25" s="3">
        <v>43046</v>
      </c>
      <c r="D25" t="s">
        <v>19</v>
      </c>
      <c r="E25" t="s">
        <v>13</v>
      </c>
      <c r="F25" t="s">
        <v>294</v>
      </c>
      <c r="G25" s="8">
        <v>1509</v>
      </c>
      <c r="H25">
        <f>IF(TBRegistrosSaídas[[#This Row],[Data do caixa realizado]]="",0,MONTH(TBRegistrosSaídas[[#This Row],[Data do caixa realizado]]))</f>
        <v>11</v>
      </c>
      <c r="I25">
        <f>IF(TBRegistrosSaídas[[#This Row],[Data do caixa realizado]]="",0,YEAR(TBRegistrosSaídas[[#This Row],[Data do caixa realizado]]))</f>
        <v>2017</v>
      </c>
      <c r="J25">
        <f>IF(TBRegistrosSaídas[[#This Row],[Data da competência]]="",0,MONTH(TBRegistrosSaídas[[#This Row],[Data da competência]]))</f>
        <v>10</v>
      </c>
      <c r="K25">
        <f>IF(TBRegistrosSaídas[[#This Row],[Data da competência]]="",0,YEAR(TBRegistrosSaídas[[#This Row],[Data da competência]]))</f>
        <v>2017</v>
      </c>
      <c r="L25">
        <f>IF(TBRegistrosSaídas[[#This Row],[Data do caixa previsto]]="",0,MONTH(TBRegistrosSaídas[[#This Row],[Data do caixa previsto]]))</f>
        <v>11</v>
      </c>
      <c r="M25">
        <f>IF(TBRegistrosSaídas[[#This Row],[Data do caixa previsto]]="",0,YEAR(TBRegistrosSaídas[[#This Row],[Data do caixa previsto]]))</f>
        <v>2017</v>
      </c>
      <c r="N2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5</v>
      </c>
    </row>
    <row r="26" spans="1:14" hidden="1" x14ac:dyDescent="0.25">
      <c r="A26" s="3">
        <v>43134</v>
      </c>
      <c r="B26" s="3">
        <v>43022</v>
      </c>
      <c r="C26" s="3">
        <v>43045</v>
      </c>
      <c r="D26" t="s">
        <v>19</v>
      </c>
      <c r="E26" t="s">
        <v>30</v>
      </c>
      <c r="F26" t="s">
        <v>295</v>
      </c>
      <c r="G26" s="8">
        <v>145</v>
      </c>
      <c r="H26">
        <f>IF(TBRegistrosSaídas[[#This Row],[Data do caixa realizado]]="",0,MONTH(TBRegistrosSaídas[[#This Row],[Data do caixa realizado]]))</f>
        <v>2</v>
      </c>
      <c r="I26">
        <f>IF(TBRegistrosSaídas[[#This Row],[Data do caixa realizado]]="",0,YEAR(TBRegistrosSaídas[[#This Row],[Data do caixa realizado]]))</f>
        <v>2018</v>
      </c>
      <c r="J26">
        <f>IF(TBRegistrosSaídas[[#This Row],[Data da competência]]="",0,MONTH(TBRegistrosSaídas[[#This Row],[Data da competência]]))</f>
        <v>10</v>
      </c>
      <c r="K26">
        <f>IF(TBRegistrosSaídas[[#This Row],[Data da competência]]="",0,YEAR(TBRegistrosSaídas[[#This Row],[Data da competência]]))</f>
        <v>2017</v>
      </c>
      <c r="L26">
        <f>IF(TBRegistrosSaídas[[#This Row],[Data do caixa previsto]]="",0,MONTH(TBRegistrosSaídas[[#This Row],[Data do caixa previsto]]))</f>
        <v>11</v>
      </c>
      <c r="M26">
        <f>IF(TBRegistrosSaídas[[#This Row],[Data do caixa previsto]]="",0,YEAR(TBRegistrosSaídas[[#This Row],[Data do caixa previsto]]))</f>
        <v>2017</v>
      </c>
      <c r="N2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89</v>
      </c>
    </row>
    <row r="27" spans="1:14" hidden="1" x14ac:dyDescent="0.25">
      <c r="A27" s="3">
        <v>43051</v>
      </c>
      <c r="B27" s="3">
        <v>43024</v>
      </c>
      <c r="C27" s="3">
        <v>43031</v>
      </c>
      <c r="D27" t="s">
        <v>19</v>
      </c>
      <c r="E27" t="s">
        <v>30</v>
      </c>
      <c r="F27" t="s">
        <v>296</v>
      </c>
      <c r="G27" s="8">
        <v>1311</v>
      </c>
      <c r="H27">
        <f>IF(TBRegistrosSaídas[[#This Row],[Data do caixa realizado]]="",0,MONTH(TBRegistrosSaídas[[#This Row],[Data do caixa realizado]]))</f>
        <v>11</v>
      </c>
      <c r="I27">
        <f>IF(TBRegistrosSaídas[[#This Row],[Data do caixa realizado]]="",0,YEAR(TBRegistrosSaídas[[#This Row],[Data do caixa realizado]]))</f>
        <v>2017</v>
      </c>
      <c r="J27">
        <f>IF(TBRegistrosSaídas[[#This Row],[Data da competência]]="",0,MONTH(TBRegistrosSaídas[[#This Row],[Data da competência]]))</f>
        <v>10</v>
      </c>
      <c r="K27">
        <f>IF(TBRegistrosSaídas[[#This Row],[Data da competência]]="",0,YEAR(TBRegistrosSaídas[[#This Row],[Data da competência]]))</f>
        <v>2017</v>
      </c>
      <c r="L27">
        <f>IF(TBRegistrosSaídas[[#This Row],[Data do caixa previsto]]="",0,MONTH(TBRegistrosSaídas[[#This Row],[Data do caixa previsto]]))</f>
        <v>10</v>
      </c>
      <c r="M27">
        <f>IF(TBRegistrosSaídas[[#This Row],[Data do caixa previsto]]="",0,YEAR(TBRegistrosSaídas[[#This Row],[Data do caixa previsto]]))</f>
        <v>2017</v>
      </c>
      <c r="N2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20</v>
      </c>
    </row>
    <row r="28" spans="1:14" hidden="1" x14ac:dyDescent="0.25">
      <c r="A28" s="3">
        <v>43059</v>
      </c>
      <c r="B28" s="3">
        <v>43026</v>
      </c>
      <c r="C28" s="3">
        <v>43059</v>
      </c>
      <c r="D28" t="s">
        <v>19</v>
      </c>
      <c r="E28" t="s">
        <v>30</v>
      </c>
      <c r="F28" t="s">
        <v>297</v>
      </c>
      <c r="G28" s="8">
        <v>4182</v>
      </c>
      <c r="H28">
        <f>IF(TBRegistrosSaídas[[#This Row],[Data do caixa realizado]]="",0,MONTH(TBRegistrosSaídas[[#This Row],[Data do caixa realizado]]))</f>
        <v>11</v>
      </c>
      <c r="I28">
        <f>IF(TBRegistrosSaídas[[#This Row],[Data do caixa realizado]]="",0,YEAR(TBRegistrosSaídas[[#This Row],[Data do caixa realizado]]))</f>
        <v>2017</v>
      </c>
      <c r="J28">
        <f>IF(TBRegistrosSaídas[[#This Row],[Data da competência]]="",0,MONTH(TBRegistrosSaídas[[#This Row],[Data da competência]]))</f>
        <v>10</v>
      </c>
      <c r="K28">
        <f>IF(TBRegistrosSaídas[[#This Row],[Data da competência]]="",0,YEAR(TBRegistrosSaídas[[#This Row],[Data da competência]]))</f>
        <v>2017</v>
      </c>
      <c r="L28">
        <f>IF(TBRegistrosSaídas[[#This Row],[Data do caixa previsto]]="",0,MONTH(TBRegistrosSaídas[[#This Row],[Data do caixa previsto]]))</f>
        <v>11</v>
      </c>
      <c r="M28">
        <f>IF(TBRegistrosSaídas[[#This Row],[Data do caixa previsto]]="",0,YEAR(TBRegistrosSaídas[[#This Row],[Data do caixa previsto]]))</f>
        <v>2017</v>
      </c>
      <c r="N2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9" spans="1:14" hidden="1" x14ac:dyDescent="0.25">
      <c r="A29" s="3">
        <v>43037</v>
      </c>
      <c r="B29" s="3">
        <v>43032</v>
      </c>
      <c r="C29" s="3">
        <v>43037</v>
      </c>
      <c r="D29" t="s">
        <v>19</v>
      </c>
      <c r="E29" t="s">
        <v>14</v>
      </c>
      <c r="F29" t="s">
        <v>298</v>
      </c>
      <c r="G29" s="8">
        <v>339</v>
      </c>
      <c r="H29">
        <f>IF(TBRegistrosSaídas[[#This Row],[Data do caixa realizado]]="",0,MONTH(TBRegistrosSaídas[[#This Row],[Data do caixa realizado]]))</f>
        <v>10</v>
      </c>
      <c r="I29">
        <f>IF(TBRegistrosSaídas[[#This Row],[Data do caixa realizado]]="",0,YEAR(TBRegistrosSaídas[[#This Row],[Data do caixa realizado]]))</f>
        <v>2017</v>
      </c>
      <c r="J29">
        <f>IF(TBRegistrosSaídas[[#This Row],[Data da competência]]="",0,MONTH(TBRegistrosSaídas[[#This Row],[Data da competência]]))</f>
        <v>10</v>
      </c>
      <c r="K29">
        <f>IF(TBRegistrosSaídas[[#This Row],[Data da competência]]="",0,YEAR(TBRegistrosSaídas[[#This Row],[Data da competência]]))</f>
        <v>2017</v>
      </c>
      <c r="L29">
        <f>IF(TBRegistrosSaídas[[#This Row],[Data do caixa previsto]]="",0,MONTH(TBRegistrosSaídas[[#This Row],[Data do caixa previsto]]))</f>
        <v>10</v>
      </c>
      <c r="M29">
        <f>IF(TBRegistrosSaídas[[#This Row],[Data do caixa previsto]]="",0,YEAR(TBRegistrosSaídas[[#This Row],[Data do caixa previsto]]))</f>
        <v>2017</v>
      </c>
      <c r="N2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30" spans="1:14" hidden="1" x14ac:dyDescent="0.25">
      <c r="A30" s="3">
        <v>43130</v>
      </c>
      <c r="B30" s="3">
        <v>43037</v>
      </c>
      <c r="C30" s="3">
        <v>43068</v>
      </c>
      <c r="D30" t="s">
        <v>19</v>
      </c>
      <c r="E30" t="s">
        <v>13</v>
      </c>
      <c r="F30" t="s">
        <v>299</v>
      </c>
      <c r="G30" s="8">
        <v>1788</v>
      </c>
      <c r="H30">
        <f>IF(TBRegistrosSaídas[[#This Row],[Data do caixa realizado]]="",0,MONTH(TBRegistrosSaídas[[#This Row],[Data do caixa realizado]]))</f>
        <v>1</v>
      </c>
      <c r="I30">
        <f>IF(TBRegistrosSaídas[[#This Row],[Data do caixa realizado]]="",0,YEAR(TBRegistrosSaídas[[#This Row],[Data do caixa realizado]]))</f>
        <v>2018</v>
      </c>
      <c r="J30">
        <f>IF(TBRegistrosSaídas[[#This Row],[Data da competência]]="",0,MONTH(TBRegistrosSaídas[[#This Row],[Data da competência]]))</f>
        <v>10</v>
      </c>
      <c r="K30">
        <f>IF(TBRegistrosSaídas[[#This Row],[Data da competência]]="",0,YEAR(TBRegistrosSaídas[[#This Row],[Data da competência]]))</f>
        <v>2017</v>
      </c>
      <c r="L30">
        <f>IF(TBRegistrosSaídas[[#This Row],[Data do caixa previsto]]="",0,MONTH(TBRegistrosSaídas[[#This Row],[Data do caixa previsto]]))</f>
        <v>11</v>
      </c>
      <c r="M30">
        <f>IF(TBRegistrosSaídas[[#This Row],[Data do caixa previsto]]="",0,YEAR(TBRegistrosSaídas[[#This Row],[Data do caixa previsto]]))</f>
        <v>2017</v>
      </c>
      <c r="N3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62</v>
      </c>
    </row>
    <row r="31" spans="1:14" hidden="1" x14ac:dyDescent="0.25">
      <c r="A31" s="3">
        <v>43089</v>
      </c>
      <c r="B31" s="3">
        <v>43042</v>
      </c>
      <c r="C31" s="3">
        <v>43089</v>
      </c>
      <c r="D31" t="s">
        <v>19</v>
      </c>
      <c r="E31" t="s">
        <v>15</v>
      </c>
      <c r="F31" t="s">
        <v>300</v>
      </c>
      <c r="G31" s="8">
        <v>1171</v>
      </c>
      <c r="H31">
        <f>IF(TBRegistrosSaídas[[#This Row],[Data do caixa realizado]]="",0,MONTH(TBRegistrosSaídas[[#This Row],[Data do caixa realizado]]))</f>
        <v>12</v>
      </c>
      <c r="I31">
        <f>IF(TBRegistrosSaídas[[#This Row],[Data do caixa realizado]]="",0,YEAR(TBRegistrosSaídas[[#This Row],[Data do caixa realizado]]))</f>
        <v>2017</v>
      </c>
      <c r="J31">
        <f>IF(TBRegistrosSaídas[[#This Row],[Data da competência]]="",0,MONTH(TBRegistrosSaídas[[#This Row],[Data da competência]]))</f>
        <v>11</v>
      </c>
      <c r="K31">
        <f>IF(TBRegistrosSaídas[[#This Row],[Data da competência]]="",0,YEAR(TBRegistrosSaídas[[#This Row],[Data da competência]]))</f>
        <v>2017</v>
      </c>
      <c r="L31">
        <f>IF(TBRegistrosSaídas[[#This Row],[Data do caixa previsto]]="",0,MONTH(TBRegistrosSaídas[[#This Row],[Data do caixa previsto]]))</f>
        <v>12</v>
      </c>
      <c r="M31">
        <f>IF(TBRegistrosSaídas[[#This Row],[Data do caixa previsto]]="",0,YEAR(TBRegistrosSaídas[[#This Row],[Data do caixa previsto]]))</f>
        <v>2017</v>
      </c>
      <c r="N3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32" spans="1:14" hidden="1" x14ac:dyDescent="0.25">
      <c r="A32" s="3">
        <v>43053</v>
      </c>
      <c r="B32" s="3">
        <v>43044</v>
      </c>
      <c r="C32" s="3">
        <v>43053</v>
      </c>
      <c r="D32" t="s">
        <v>19</v>
      </c>
      <c r="E32" t="s">
        <v>30</v>
      </c>
      <c r="F32" t="s">
        <v>301</v>
      </c>
      <c r="G32" s="8">
        <v>4059</v>
      </c>
      <c r="H32">
        <f>IF(TBRegistrosSaídas[[#This Row],[Data do caixa realizado]]="",0,MONTH(TBRegistrosSaídas[[#This Row],[Data do caixa realizado]]))</f>
        <v>11</v>
      </c>
      <c r="I32">
        <f>IF(TBRegistrosSaídas[[#This Row],[Data do caixa realizado]]="",0,YEAR(TBRegistrosSaídas[[#This Row],[Data do caixa realizado]]))</f>
        <v>2017</v>
      </c>
      <c r="J32">
        <f>IF(TBRegistrosSaídas[[#This Row],[Data da competência]]="",0,MONTH(TBRegistrosSaídas[[#This Row],[Data da competência]]))</f>
        <v>11</v>
      </c>
      <c r="K32">
        <f>IF(TBRegistrosSaídas[[#This Row],[Data da competência]]="",0,YEAR(TBRegistrosSaídas[[#This Row],[Data da competência]]))</f>
        <v>2017</v>
      </c>
      <c r="L32">
        <f>IF(TBRegistrosSaídas[[#This Row],[Data do caixa previsto]]="",0,MONTH(TBRegistrosSaídas[[#This Row],[Data do caixa previsto]]))</f>
        <v>11</v>
      </c>
      <c r="M32">
        <f>IF(TBRegistrosSaídas[[#This Row],[Data do caixa previsto]]="",0,YEAR(TBRegistrosSaídas[[#This Row],[Data do caixa previsto]]))</f>
        <v>2017</v>
      </c>
      <c r="N3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33" spans="1:14" hidden="1" x14ac:dyDescent="0.25">
      <c r="A33" s="3">
        <v>43080</v>
      </c>
      <c r="B33" s="3">
        <v>43047</v>
      </c>
      <c r="C33" s="3">
        <v>43080</v>
      </c>
      <c r="D33" t="s">
        <v>19</v>
      </c>
      <c r="E33" t="s">
        <v>17</v>
      </c>
      <c r="F33" t="s">
        <v>302</v>
      </c>
      <c r="G33" s="8">
        <v>4919</v>
      </c>
      <c r="H33">
        <f>IF(TBRegistrosSaídas[[#This Row],[Data do caixa realizado]]="",0,MONTH(TBRegistrosSaídas[[#This Row],[Data do caixa realizado]]))</f>
        <v>12</v>
      </c>
      <c r="I33">
        <f>IF(TBRegistrosSaídas[[#This Row],[Data do caixa realizado]]="",0,YEAR(TBRegistrosSaídas[[#This Row],[Data do caixa realizado]]))</f>
        <v>2017</v>
      </c>
      <c r="J33">
        <f>IF(TBRegistrosSaídas[[#This Row],[Data da competência]]="",0,MONTH(TBRegistrosSaídas[[#This Row],[Data da competência]]))</f>
        <v>11</v>
      </c>
      <c r="K33">
        <f>IF(TBRegistrosSaídas[[#This Row],[Data da competência]]="",0,YEAR(TBRegistrosSaídas[[#This Row],[Data da competência]]))</f>
        <v>2017</v>
      </c>
      <c r="L33">
        <f>IF(TBRegistrosSaídas[[#This Row],[Data do caixa previsto]]="",0,MONTH(TBRegistrosSaídas[[#This Row],[Data do caixa previsto]]))</f>
        <v>12</v>
      </c>
      <c r="M33">
        <f>IF(TBRegistrosSaídas[[#This Row],[Data do caixa previsto]]="",0,YEAR(TBRegistrosSaídas[[#This Row],[Data do caixa previsto]]))</f>
        <v>2017</v>
      </c>
      <c r="N3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34" spans="1:14" hidden="1" x14ac:dyDescent="0.25">
      <c r="A34" s="3">
        <v>43097</v>
      </c>
      <c r="B34" s="3">
        <v>43051</v>
      </c>
      <c r="C34" s="3">
        <v>43087</v>
      </c>
      <c r="D34" t="s">
        <v>19</v>
      </c>
      <c r="E34" t="s">
        <v>30</v>
      </c>
      <c r="F34" t="s">
        <v>303</v>
      </c>
      <c r="G34" s="8">
        <v>3224</v>
      </c>
      <c r="H34">
        <f>IF(TBRegistrosSaídas[[#This Row],[Data do caixa realizado]]="",0,MONTH(TBRegistrosSaídas[[#This Row],[Data do caixa realizado]]))</f>
        <v>12</v>
      </c>
      <c r="I34">
        <f>IF(TBRegistrosSaídas[[#This Row],[Data do caixa realizado]]="",0,YEAR(TBRegistrosSaídas[[#This Row],[Data do caixa realizado]]))</f>
        <v>2017</v>
      </c>
      <c r="J34">
        <f>IF(TBRegistrosSaídas[[#This Row],[Data da competência]]="",0,MONTH(TBRegistrosSaídas[[#This Row],[Data da competência]]))</f>
        <v>11</v>
      </c>
      <c r="K34">
        <f>IF(TBRegistrosSaídas[[#This Row],[Data da competência]]="",0,YEAR(TBRegistrosSaídas[[#This Row],[Data da competência]]))</f>
        <v>2017</v>
      </c>
      <c r="L34">
        <f>IF(TBRegistrosSaídas[[#This Row],[Data do caixa previsto]]="",0,MONTH(TBRegistrosSaídas[[#This Row],[Data do caixa previsto]]))</f>
        <v>12</v>
      </c>
      <c r="M34">
        <f>IF(TBRegistrosSaídas[[#This Row],[Data do caixa previsto]]="",0,YEAR(TBRegistrosSaídas[[#This Row],[Data do caixa previsto]]))</f>
        <v>2017</v>
      </c>
      <c r="N3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10</v>
      </c>
    </row>
    <row r="35" spans="1:14" hidden="1" x14ac:dyDescent="0.25">
      <c r="A35" s="3">
        <v>43095</v>
      </c>
      <c r="B35" s="3">
        <v>43054</v>
      </c>
      <c r="C35" s="3">
        <v>43095</v>
      </c>
      <c r="D35" t="s">
        <v>19</v>
      </c>
      <c r="E35" t="s">
        <v>15</v>
      </c>
      <c r="F35" t="s">
        <v>304</v>
      </c>
      <c r="G35" s="8">
        <v>3725</v>
      </c>
      <c r="H35">
        <f>IF(TBRegistrosSaídas[[#This Row],[Data do caixa realizado]]="",0,MONTH(TBRegistrosSaídas[[#This Row],[Data do caixa realizado]]))</f>
        <v>12</v>
      </c>
      <c r="I35">
        <f>IF(TBRegistrosSaídas[[#This Row],[Data do caixa realizado]]="",0,YEAR(TBRegistrosSaídas[[#This Row],[Data do caixa realizado]]))</f>
        <v>2017</v>
      </c>
      <c r="J35">
        <f>IF(TBRegistrosSaídas[[#This Row],[Data da competência]]="",0,MONTH(TBRegistrosSaídas[[#This Row],[Data da competência]]))</f>
        <v>11</v>
      </c>
      <c r="K35">
        <f>IF(TBRegistrosSaídas[[#This Row],[Data da competência]]="",0,YEAR(TBRegistrosSaídas[[#This Row],[Data da competência]]))</f>
        <v>2017</v>
      </c>
      <c r="L35">
        <f>IF(TBRegistrosSaídas[[#This Row],[Data do caixa previsto]]="",0,MONTH(TBRegistrosSaídas[[#This Row],[Data do caixa previsto]]))</f>
        <v>12</v>
      </c>
      <c r="M35">
        <f>IF(TBRegistrosSaídas[[#This Row],[Data do caixa previsto]]="",0,YEAR(TBRegistrosSaídas[[#This Row],[Data do caixa previsto]]))</f>
        <v>2017</v>
      </c>
      <c r="N3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36" spans="1:14" hidden="1" x14ac:dyDescent="0.25">
      <c r="A36" s="3">
        <v>43085</v>
      </c>
      <c r="B36" s="3">
        <v>43056</v>
      </c>
      <c r="C36" s="3">
        <v>43085</v>
      </c>
      <c r="D36" t="s">
        <v>19</v>
      </c>
      <c r="E36" t="s">
        <v>15</v>
      </c>
      <c r="F36" t="s">
        <v>305</v>
      </c>
      <c r="G36" s="8">
        <v>312</v>
      </c>
      <c r="H36">
        <f>IF(TBRegistrosSaídas[[#This Row],[Data do caixa realizado]]="",0,MONTH(TBRegistrosSaídas[[#This Row],[Data do caixa realizado]]))</f>
        <v>12</v>
      </c>
      <c r="I36">
        <f>IF(TBRegistrosSaídas[[#This Row],[Data do caixa realizado]]="",0,YEAR(TBRegistrosSaídas[[#This Row],[Data do caixa realizado]]))</f>
        <v>2017</v>
      </c>
      <c r="J36">
        <f>IF(TBRegistrosSaídas[[#This Row],[Data da competência]]="",0,MONTH(TBRegistrosSaídas[[#This Row],[Data da competência]]))</f>
        <v>11</v>
      </c>
      <c r="K36">
        <f>IF(TBRegistrosSaídas[[#This Row],[Data da competência]]="",0,YEAR(TBRegistrosSaídas[[#This Row],[Data da competência]]))</f>
        <v>2017</v>
      </c>
      <c r="L36">
        <f>IF(TBRegistrosSaídas[[#This Row],[Data do caixa previsto]]="",0,MONTH(TBRegistrosSaídas[[#This Row],[Data do caixa previsto]]))</f>
        <v>12</v>
      </c>
      <c r="M36">
        <f>IF(TBRegistrosSaídas[[#This Row],[Data do caixa previsto]]="",0,YEAR(TBRegistrosSaídas[[#This Row],[Data do caixa previsto]]))</f>
        <v>2017</v>
      </c>
      <c r="N3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37" spans="1:14" hidden="1" x14ac:dyDescent="0.25">
      <c r="A37" s="3">
        <v>43112</v>
      </c>
      <c r="B37" s="3">
        <v>43057</v>
      </c>
      <c r="C37" s="3">
        <v>43112</v>
      </c>
      <c r="D37" t="s">
        <v>19</v>
      </c>
      <c r="E37" t="s">
        <v>30</v>
      </c>
      <c r="F37" t="s">
        <v>306</v>
      </c>
      <c r="G37" s="8">
        <v>4773</v>
      </c>
      <c r="H37">
        <f>IF(TBRegistrosSaídas[[#This Row],[Data do caixa realizado]]="",0,MONTH(TBRegistrosSaídas[[#This Row],[Data do caixa realizado]]))</f>
        <v>1</v>
      </c>
      <c r="I37">
        <f>IF(TBRegistrosSaídas[[#This Row],[Data do caixa realizado]]="",0,YEAR(TBRegistrosSaídas[[#This Row],[Data do caixa realizado]]))</f>
        <v>2018</v>
      </c>
      <c r="J37">
        <f>IF(TBRegistrosSaídas[[#This Row],[Data da competência]]="",0,MONTH(TBRegistrosSaídas[[#This Row],[Data da competência]]))</f>
        <v>11</v>
      </c>
      <c r="K37">
        <f>IF(TBRegistrosSaídas[[#This Row],[Data da competência]]="",0,YEAR(TBRegistrosSaídas[[#This Row],[Data da competência]]))</f>
        <v>2017</v>
      </c>
      <c r="L37">
        <f>IF(TBRegistrosSaídas[[#This Row],[Data do caixa previsto]]="",0,MONTH(TBRegistrosSaídas[[#This Row],[Data do caixa previsto]]))</f>
        <v>1</v>
      </c>
      <c r="M37">
        <f>IF(TBRegistrosSaídas[[#This Row],[Data do caixa previsto]]="",0,YEAR(TBRegistrosSaídas[[#This Row],[Data do caixa previsto]]))</f>
        <v>2018</v>
      </c>
      <c r="N3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38" spans="1:14" hidden="1" x14ac:dyDescent="0.25">
      <c r="A38" s="3">
        <v>43076</v>
      </c>
      <c r="B38" s="3">
        <v>43058</v>
      </c>
      <c r="C38" s="3">
        <v>43076</v>
      </c>
      <c r="D38" t="s">
        <v>19</v>
      </c>
      <c r="E38" t="s">
        <v>17</v>
      </c>
      <c r="F38" t="s">
        <v>307</v>
      </c>
      <c r="G38" s="8">
        <v>228</v>
      </c>
      <c r="H38">
        <f>IF(TBRegistrosSaídas[[#This Row],[Data do caixa realizado]]="",0,MONTH(TBRegistrosSaídas[[#This Row],[Data do caixa realizado]]))</f>
        <v>12</v>
      </c>
      <c r="I38">
        <f>IF(TBRegistrosSaídas[[#This Row],[Data do caixa realizado]]="",0,YEAR(TBRegistrosSaídas[[#This Row],[Data do caixa realizado]]))</f>
        <v>2017</v>
      </c>
      <c r="J38">
        <f>IF(TBRegistrosSaídas[[#This Row],[Data da competência]]="",0,MONTH(TBRegistrosSaídas[[#This Row],[Data da competência]]))</f>
        <v>11</v>
      </c>
      <c r="K38">
        <f>IF(TBRegistrosSaídas[[#This Row],[Data da competência]]="",0,YEAR(TBRegistrosSaídas[[#This Row],[Data da competência]]))</f>
        <v>2017</v>
      </c>
      <c r="L38">
        <f>IF(TBRegistrosSaídas[[#This Row],[Data do caixa previsto]]="",0,MONTH(TBRegistrosSaídas[[#This Row],[Data do caixa previsto]]))</f>
        <v>12</v>
      </c>
      <c r="M38">
        <f>IF(TBRegistrosSaídas[[#This Row],[Data do caixa previsto]]="",0,YEAR(TBRegistrosSaídas[[#This Row],[Data do caixa previsto]]))</f>
        <v>2017</v>
      </c>
      <c r="N3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39" spans="1:14" hidden="1" x14ac:dyDescent="0.25">
      <c r="A39" s="3">
        <v>43097</v>
      </c>
      <c r="B39" s="3">
        <v>43061</v>
      </c>
      <c r="C39" s="3">
        <v>43097</v>
      </c>
      <c r="D39" t="s">
        <v>19</v>
      </c>
      <c r="E39" t="s">
        <v>30</v>
      </c>
      <c r="F39" t="s">
        <v>308</v>
      </c>
      <c r="G39" s="8">
        <v>450</v>
      </c>
      <c r="H39">
        <f>IF(TBRegistrosSaídas[[#This Row],[Data do caixa realizado]]="",0,MONTH(TBRegistrosSaídas[[#This Row],[Data do caixa realizado]]))</f>
        <v>12</v>
      </c>
      <c r="I39">
        <f>IF(TBRegistrosSaídas[[#This Row],[Data do caixa realizado]]="",0,YEAR(TBRegistrosSaídas[[#This Row],[Data do caixa realizado]]))</f>
        <v>2017</v>
      </c>
      <c r="J39">
        <f>IF(TBRegistrosSaídas[[#This Row],[Data da competência]]="",0,MONTH(TBRegistrosSaídas[[#This Row],[Data da competência]]))</f>
        <v>11</v>
      </c>
      <c r="K39">
        <f>IF(TBRegistrosSaídas[[#This Row],[Data da competência]]="",0,YEAR(TBRegistrosSaídas[[#This Row],[Data da competência]]))</f>
        <v>2017</v>
      </c>
      <c r="L39">
        <f>IF(TBRegistrosSaídas[[#This Row],[Data do caixa previsto]]="",0,MONTH(TBRegistrosSaídas[[#This Row],[Data do caixa previsto]]))</f>
        <v>12</v>
      </c>
      <c r="M39">
        <f>IF(TBRegistrosSaídas[[#This Row],[Data do caixa previsto]]="",0,YEAR(TBRegistrosSaídas[[#This Row],[Data do caixa previsto]]))</f>
        <v>2017</v>
      </c>
      <c r="N3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40" spans="1:14" x14ac:dyDescent="0.25">
      <c r="A40" s="3"/>
      <c r="B40" s="3">
        <v>43062</v>
      </c>
      <c r="C40" s="3">
        <v>43103</v>
      </c>
      <c r="D40" t="s">
        <v>19</v>
      </c>
      <c r="E40" t="s">
        <v>30</v>
      </c>
      <c r="F40" t="s">
        <v>309</v>
      </c>
      <c r="G40" s="8">
        <v>1155</v>
      </c>
      <c r="H40">
        <f>IF(TBRegistrosSaídas[[#This Row],[Data do caixa realizado]]="",0,MONTH(TBRegistrosSaídas[[#This Row],[Data do caixa realizado]]))</f>
        <v>0</v>
      </c>
      <c r="I40">
        <f>IF(TBRegistrosSaídas[[#This Row],[Data do caixa realizado]]="",0,YEAR(TBRegistrosSaídas[[#This Row],[Data do caixa realizado]]))</f>
        <v>0</v>
      </c>
      <c r="J40">
        <f>IF(TBRegistrosSaídas[[#This Row],[Data da competência]]="",0,MONTH(TBRegistrosSaídas[[#This Row],[Data da competência]]))</f>
        <v>11</v>
      </c>
      <c r="K40">
        <f>IF(TBRegistrosSaídas[[#This Row],[Data da competência]]="",0,YEAR(TBRegistrosSaídas[[#This Row],[Data da competência]]))</f>
        <v>2017</v>
      </c>
      <c r="L40">
        <f>IF(TBRegistrosSaídas[[#This Row],[Data do caixa previsto]]="",0,MONTH(TBRegistrosSaídas[[#This Row],[Data do caixa previsto]]))</f>
        <v>1</v>
      </c>
      <c r="M40">
        <f>IF(TBRegistrosSaídas[[#This Row],[Data do caixa previsto]]="",0,YEAR(TBRegistrosSaídas[[#This Row],[Data do caixa previsto]]))</f>
        <v>2018</v>
      </c>
      <c r="N4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41" spans="1:14" hidden="1" x14ac:dyDescent="0.25">
      <c r="A41" s="3"/>
      <c r="B41" s="3">
        <v>43069</v>
      </c>
      <c r="C41" s="3">
        <v>43070</v>
      </c>
      <c r="D41" t="s">
        <v>19</v>
      </c>
      <c r="E41" t="s">
        <v>30</v>
      </c>
      <c r="F41" t="s">
        <v>278</v>
      </c>
      <c r="G41" s="8">
        <v>1967</v>
      </c>
      <c r="H41">
        <f>IF(TBRegistrosSaídas[[#This Row],[Data do caixa realizado]]="",0,MONTH(TBRegistrosSaídas[[#This Row],[Data do caixa realizado]]))</f>
        <v>0</v>
      </c>
      <c r="I41">
        <f>IF(TBRegistrosSaídas[[#This Row],[Data do caixa realizado]]="",0,YEAR(TBRegistrosSaídas[[#This Row],[Data do caixa realizado]]))</f>
        <v>0</v>
      </c>
      <c r="J41">
        <f>IF(TBRegistrosSaídas[[#This Row],[Data da competência]]="",0,MONTH(TBRegistrosSaídas[[#This Row],[Data da competência]]))</f>
        <v>11</v>
      </c>
      <c r="K41">
        <f>IF(TBRegistrosSaídas[[#This Row],[Data da competência]]="",0,YEAR(TBRegistrosSaídas[[#This Row],[Data da competência]]))</f>
        <v>2017</v>
      </c>
      <c r="L41">
        <f>IF(TBRegistrosSaídas[[#This Row],[Data do caixa previsto]]="",0,MONTH(TBRegistrosSaídas[[#This Row],[Data do caixa previsto]]))</f>
        <v>12</v>
      </c>
      <c r="M41">
        <f>IF(TBRegistrosSaídas[[#This Row],[Data do caixa previsto]]="",0,YEAR(TBRegistrosSaídas[[#This Row],[Data do caixa previsto]]))</f>
        <v>2017</v>
      </c>
      <c r="N4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42" spans="1:14" hidden="1" x14ac:dyDescent="0.25">
      <c r="A42" s="3">
        <v>43159</v>
      </c>
      <c r="B42" s="3">
        <v>43070</v>
      </c>
      <c r="C42" s="3">
        <v>43096</v>
      </c>
      <c r="D42" t="s">
        <v>19</v>
      </c>
      <c r="E42" t="s">
        <v>13</v>
      </c>
      <c r="F42" t="s">
        <v>310</v>
      </c>
      <c r="G42" s="8">
        <v>2741</v>
      </c>
      <c r="H42">
        <f>IF(TBRegistrosSaídas[[#This Row],[Data do caixa realizado]]="",0,MONTH(TBRegistrosSaídas[[#This Row],[Data do caixa realizado]]))</f>
        <v>2</v>
      </c>
      <c r="I42">
        <f>IF(TBRegistrosSaídas[[#This Row],[Data do caixa realizado]]="",0,YEAR(TBRegistrosSaídas[[#This Row],[Data do caixa realizado]]))</f>
        <v>2018</v>
      </c>
      <c r="J42">
        <f>IF(TBRegistrosSaídas[[#This Row],[Data da competência]]="",0,MONTH(TBRegistrosSaídas[[#This Row],[Data da competência]]))</f>
        <v>12</v>
      </c>
      <c r="K42">
        <f>IF(TBRegistrosSaídas[[#This Row],[Data da competência]]="",0,YEAR(TBRegistrosSaídas[[#This Row],[Data da competência]]))</f>
        <v>2017</v>
      </c>
      <c r="L42">
        <f>IF(TBRegistrosSaídas[[#This Row],[Data do caixa previsto]]="",0,MONTH(TBRegistrosSaídas[[#This Row],[Data do caixa previsto]]))</f>
        <v>12</v>
      </c>
      <c r="M42">
        <f>IF(TBRegistrosSaídas[[#This Row],[Data do caixa previsto]]="",0,YEAR(TBRegistrosSaídas[[#This Row],[Data do caixa previsto]]))</f>
        <v>2017</v>
      </c>
      <c r="N4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63</v>
      </c>
    </row>
    <row r="43" spans="1:14" hidden="1" x14ac:dyDescent="0.25">
      <c r="A43" s="3">
        <v>43125</v>
      </c>
      <c r="B43" s="3">
        <v>43071</v>
      </c>
      <c r="C43" s="3">
        <v>43125</v>
      </c>
      <c r="D43" t="s">
        <v>19</v>
      </c>
      <c r="E43" t="s">
        <v>14</v>
      </c>
      <c r="F43" t="s">
        <v>311</v>
      </c>
      <c r="G43" s="8">
        <v>1130</v>
      </c>
      <c r="H43">
        <f>IF(TBRegistrosSaídas[[#This Row],[Data do caixa realizado]]="",0,MONTH(TBRegistrosSaídas[[#This Row],[Data do caixa realizado]]))</f>
        <v>1</v>
      </c>
      <c r="I43">
        <f>IF(TBRegistrosSaídas[[#This Row],[Data do caixa realizado]]="",0,YEAR(TBRegistrosSaídas[[#This Row],[Data do caixa realizado]]))</f>
        <v>2018</v>
      </c>
      <c r="J43">
        <f>IF(TBRegistrosSaídas[[#This Row],[Data da competência]]="",0,MONTH(TBRegistrosSaídas[[#This Row],[Data da competência]]))</f>
        <v>12</v>
      </c>
      <c r="K43">
        <f>IF(TBRegistrosSaídas[[#This Row],[Data da competência]]="",0,YEAR(TBRegistrosSaídas[[#This Row],[Data da competência]]))</f>
        <v>2017</v>
      </c>
      <c r="L43">
        <f>IF(TBRegistrosSaídas[[#This Row],[Data do caixa previsto]]="",0,MONTH(TBRegistrosSaídas[[#This Row],[Data do caixa previsto]]))</f>
        <v>1</v>
      </c>
      <c r="M43">
        <f>IF(TBRegistrosSaídas[[#This Row],[Data do caixa previsto]]="",0,YEAR(TBRegistrosSaídas[[#This Row],[Data do caixa previsto]]))</f>
        <v>2018</v>
      </c>
      <c r="N4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44" spans="1:14" hidden="1" x14ac:dyDescent="0.25">
      <c r="A44" s="3">
        <v>43118</v>
      </c>
      <c r="B44" s="3">
        <v>43075</v>
      </c>
      <c r="C44" s="3">
        <v>43118</v>
      </c>
      <c r="D44" t="s">
        <v>19</v>
      </c>
      <c r="E44" t="s">
        <v>15</v>
      </c>
      <c r="F44" t="s">
        <v>312</v>
      </c>
      <c r="G44" s="8">
        <v>4835</v>
      </c>
      <c r="H44">
        <f>IF(TBRegistrosSaídas[[#This Row],[Data do caixa realizado]]="",0,MONTH(TBRegistrosSaídas[[#This Row],[Data do caixa realizado]]))</f>
        <v>1</v>
      </c>
      <c r="I44">
        <f>IF(TBRegistrosSaídas[[#This Row],[Data do caixa realizado]]="",0,YEAR(TBRegistrosSaídas[[#This Row],[Data do caixa realizado]]))</f>
        <v>2018</v>
      </c>
      <c r="J44">
        <f>IF(TBRegistrosSaídas[[#This Row],[Data da competência]]="",0,MONTH(TBRegistrosSaídas[[#This Row],[Data da competência]]))</f>
        <v>12</v>
      </c>
      <c r="K44">
        <f>IF(TBRegistrosSaídas[[#This Row],[Data da competência]]="",0,YEAR(TBRegistrosSaídas[[#This Row],[Data da competência]]))</f>
        <v>2017</v>
      </c>
      <c r="L44">
        <f>IF(TBRegistrosSaídas[[#This Row],[Data do caixa previsto]]="",0,MONTH(TBRegistrosSaídas[[#This Row],[Data do caixa previsto]]))</f>
        <v>1</v>
      </c>
      <c r="M44">
        <f>IF(TBRegistrosSaídas[[#This Row],[Data do caixa previsto]]="",0,YEAR(TBRegistrosSaídas[[#This Row],[Data do caixa previsto]]))</f>
        <v>2018</v>
      </c>
      <c r="N4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45" spans="1:14" hidden="1" x14ac:dyDescent="0.25">
      <c r="A45" s="3">
        <v>43129</v>
      </c>
      <c r="B45" s="3">
        <v>43077</v>
      </c>
      <c r="C45" s="3">
        <v>43129</v>
      </c>
      <c r="D45" t="s">
        <v>19</v>
      </c>
      <c r="E45" t="s">
        <v>13</v>
      </c>
      <c r="F45" t="s">
        <v>274</v>
      </c>
      <c r="G45" s="8">
        <v>1411</v>
      </c>
      <c r="H45">
        <f>IF(TBRegistrosSaídas[[#This Row],[Data do caixa realizado]]="",0,MONTH(TBRegistrosSaídas[[#This Row],[Data do caixa realizado]]))</f>
        <v>1</v>
      </c>
      <c r="I45">
        <f>IF(TBRegistrosSaídas[[#This Row],[Data do caixa realizado]]="",0,YEAR(TBRegistrosSaídas[[#This Row],[Data do caixa realizado]]))</f>
        <v>2018</v>
      </c>
      <c r="J45">
        <f>IF(TBRegistrosSaídas[[#This Row],[Data da competência]]="",0,MONTH(TBRegistrosSaídas[[#This Row],[Data da competência]]))</f>
        <v>12</v>
      </c>
      <c r="K45">
        <f>IF(TBRegistrosSaídas[[#This Row],[Data da competência]]="",0,YEAR(TBRegistrosSaídas[[#This Row],[Data da competência]]))</f>
        <v>2017</v>
      </c>
      <c r="L45">
        <f>IF(TBRegistrosSaídas[[#This Row],[Data do caixa previsto]]="",0,MONTH(TBRegistrosSaídas[[#This Row],[Data do caixa previsto]]))</f>
        <v>1</v>
      </c>
      <c r="M45">
        <f>IF(TBRegistrosSaídas[[#This Row],[Data do caixa previsto]]="",0,YEAR(TBRegistrosSaídas[[#This Row],[Data do caixa previsto]]))</f>
        <v>2018</v>
      </c>
      <c r="N4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46" spans="1:14" hidden="1" x14ac:dyDescent="0.25">
      <c r="A46" s="3">
        <v>43099</v>
      </c>
      <c r="B46" s="3">
        <v>43079</v>
      </c>
      <c r="C46" s="3">
        <v>43099</v>
      </c>
      <c r="D46" t="s">
        <v>19</v>
      </c>
      <c r="E46" t="s">
        <v>30</v>
      </c>
      <c r="F46" t="s">
        <v>313</v>
      </c>
      <c r="G46" s="8">
        <v>457</v>
      </c>
      <c r="H46">
        <f>IF(TBRegistrosSaídas[[#This Row],[Data do caixa realizado]]="",0,MONTH(TBRegistrosSaídas[[#This Row],[Data do caixa realizado]]))</f>
        <v>12</v>
      </c>
      <c r="I46">
        <f>IF(TBRegistrosSaídas[[#This Row],[Data do caixa realizado]]="",0,YEAR(TBRegistrosSaídas[[#This Row],[Data do caixa realizado]]))</f>
        <v>2017</v>
      </c>
      <c r="J46">
        <f>IF(TBRegistrosSaídas[[#This Row],[Data da competência]]="",0,MONTH(TBRegistrosSaídas[[#This Row],[Data da competência]]))</f>
        <v>12</v>
      </c>
      <c r="K46">
        <f>IF(TBRegistrosSaídas[[#This Row],[Data da competência]]="",0,YEAR(TBRegistrosSaídas[[#This Row],[Data da competência]]))</f>
        <v>2017</v>
      </c>
      <c r="L46">
        <f>IF(TBRegistrosSaídas[[#This Row],[Data do caixa previsto]]="",0,MONTH(TBRegistrosSaídas[[#This Row],[Data do caixa previsto]]))</f>
        <v>12</v>
      </c>
      <c r="M46">
        <f>IF(TBRegistrosSaídas[[#This Row],[Data do caixa previsto]]="",0,YEAR(TBRegistrosSaídas[[#This Row],[Data do caixa previsto]]))</f>
        <v>2017</v>
      </c>
      <c r="N4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47" spans="1:14" hidden="1" x14ac:dyDescent="0.25">
      <c r="A47" s="3">
        <v>43142</v>
      </c>
      <c r="B47" s="3">
        <v>43084</v>
      </c>
      <c r="C47" s="3">
        <v>43142</v>
      </c>
      <c r="D47" t="s">
        <v>19</v>
      </c>
      <c r="E47" t="s">
        <v>14</v>
      </c>
      <c r="F47" t="s">
        <v>314</v>
      </c>
      <c r="G47" s="8">
        <v>2623</v>
      </c>
      <c r="H47">
        <f>IF(TBRegistrosSaídas[[#This Row],[Data do caixa realizado]]="",0,MONTH(TBRegistrosSaídas[[#This Row],[Data do caixa realizado]]))</f>
        <v>2</v>
      </c>
      <c r="I47">
        <f>IF(TBRegistrosSaídas[[#This Row],[Data do caixa realizado]]="",0,YEAR(TBRegistrosSaídas[[#This Row],[Data do caixa realizado]]))</f>
        <v>2018</v>
      </c>
      <c r="J47">
        <f>IF(TBRegistrosSaídas[[#This Row],[Data da competência]]="",0,MONTH(TBRegistrosSaídas[[#This Row],[Data da competência]]))</f>
        <v>12</v>
      </c>
      <c r="K47">
        <f>IF(TBRegistrosSaídas[[#This Row],[Data da competência]]="",0,YEAR(TBRegistrosSaídas[[#This Row],[Data da competência]]))</f>
        <v>2017</v>
      </c>
      <c r="L47">
        <f>IF(TBRegistrosSaídas[[#This Row],[Data do caixa previsto]]="",0,MONTH(TBRegistrosSaídas[[#This Row],[Data do caixa previsto]]))</f>
        <v>2</v>
      </c>
      <c r="M47">
        <f>IF(TBRegistrosSaídas[[#This Row],[Data do caixa previsto]]="",0,YEAR(TBRegistrosSaídas[[#This Row],[Data do caixa previsto]]))</f>
        <v>2018</v>
      </c>
      <c r="N4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48" spans="1:14" hidden="1" x14ac:dyDescent="0.25">
      <c r="A48" s="3">
        <v>43098</v>
      </c>
      <c r="B48" s="3">
        <v>43086</v>
      </c>
      <c r="C48" s="3">
        <v>43098</v>
      </c>
      <c r="D48" t="s">
        <v>19</v>
      </c>
      <c r="E48" t="s">
        <v>13</v>
      </c>
      <c r="F48" t="s">
        <v>315</v>
      </c>
      <c r="G48" s="8">
        <v>3440</v>
      </c>
      <c r="H48">
        <f>IF(TBRegistrosSaídas[[#This Row],[Data do caixa realizado]]="",0,MONTH(TBRegistrosSaídas[[#This Row],[Data do caixa realizado]]))</f>
        <v>12</v>
      </c>
      <c r="I48">
        <f>IF(TBRegistrosSaídas[[#This Row],[Data do caixa realizado]]="",0,YEAR(TBRegistrosSaídas[[#This Row],[Data do caixa realizado]]))</f>
        <v>2017</v>
      </c>
      <c r="J48">
        <f>IF(TBRegistrosSaídas[[#This Row],[Data da competência]]="",0,MONTH(TBRegistrosSaídas[[#This Row],[Data da competência]]))</f>
        <v>12</v>
      </c>
      <c r="K48">
        <f>IF(TBRegistrosSaídas[[#This Row],[Data da competência]]="",0,YEAR(TBRegistrosSaídas[[#This Row],[Data da competência]]))</f>
        <v>2017</v>
      </c>
      <c r="L48">
        <f>IF(TBRegistrosSaídas[[#This Row],[Data do caixa previsto]]="",0,MONTH(TBRegistrosSaídas[[#This Row],[Data do caixa previsto]]))</f>
        <v>12</v>
      </c>
      <c r="M48">
        <f>IF(TBRegistrosSaídas[[#This Row],[Data do caixa previsto]]="",0,YEAR(TBRegistrosSaídas[[#This Row],[Data do caixa previsto]]))</f>
        <v>2017</v>
      </c>
      <c r="N4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49" spans="1:14" hidden="1" x14ac:dyDescent="0.25">
      <c r="A49" s="3">
        <v>43111</v>
      </c>
      <c r="B49" s="3">
        <v>43089</v>
      </c>
      <c r="C49" s="3">
        <v>43111</v>
      </c>
      <c r="D49" t="s">
        <v>19</v>
      </c>
      <c r="E49" t="s">
        <v>30</v>
      </c>
      <c r="F49" t="s">
        <v>316</v>
      </c>
      <c r="G49" s="8">
        <v>3993</v>
      </c>
      <c r="H49">
        <f>IF(TBRegistrosSaídas[[#This Row],[Data do caixa realizado]]="",0,MONTH(TBRegistrosSaídas[[#This Row],[Data do caixa realizado]]))</f>
        <v>1</v>
      </c>
      <c r="I49">
        <f>IF(TBRegistrosSaídas[[#This Row],[Data do caixa realizado]]="",0,YEAR(TBRegistrosSaídas[[#This Row],[Data do caixa realizado]]))</f>
        <v>2018</v>
      </c>
      <c r="J49">
        <f>IF(TBRegistrosSaídas[[#This Row],[Data da competência]]="",0,MONTH(TBRegistrosSaídas[[#This Row],[Data da competência]]))</f>
        <v>12</v>
      </c>
      <c r="K49">
        <f>IF(TBRegistrosSaídas[[#This Row],[Data da competência]]="",0,YEAR(TBRegistrosSaídas[[#This Row],[Data da competência]]))</f>
        <v>2017</v>
      </c>
      <c r="L49">
        <f>IF(TBRegistrosSaídas[[#This Row],[Data do caixa previsto]]="",0,MONTH(TBRegistrosSaídas[[#This Row],[Data do caixa previsto]]))</f>
        <v>1</v>
      </c>
      <c r="M49">
        <f>IF(TBRegistrosSaídas[[#This Row],[Data do caixa previsto]]="",0,YEAR(TBRegistrosSaídas[[#This Row],[Data do caixa previsto]]))</f>
        <v>2018</v>
      </c>
      <c r="N4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50" spans="1:14" hidden="1" x14ac:dyDescent="0.25">
      <c r="A50" s="3">
        <v>43148</v>
      </c>
      <c r="B50" s="3">
        <v>43090</v>
      </c>
      <c r="C50" s="3">
        <v>43148</v>
      </c>
      <c r="D50" t="s">
        <v>19</v>
      </c>
      <c r="E50" t="s">
        <v>30</v>
      </c>
      <c r="F50" t="s">
        <v>317</v>
      </c>
      <c r="G50" s="8">
        <v>3273</v>
      </c>
      <c r="H50">
        <f>IF(TBRegistrosSaídas[[#This Row],[Data do caixa realizado]]="",0,MONTH(TBRegistrosSaídas[[#This Row],[Data do caixa realizado]]))</f>
        <v>2</v>
      </c>
      <c r="I50">
        <f>IF(TBRegistrosSaídas[[#This Row],[Data do caixa realizado]]="",0,YEAR(TBRegistrosSaídas[[#This Row],[Data do caixa realizado]]))</f>
        <v>2018</v>
      </c>
      <c r="J50">
        <f>IF(TBRegistrosSaídas[[#This Row],[Data da competência]]="",0,MONTH(TBRegistrosSaídas[[#This Row],[Data da competência]]))</f>
        <v>12</v>
      </c>
      <c r="K50">
        <f>IF(TBRegistrosSaídas[[#This Row],[Data da competência]]="",0,YEAR(TBRegistrosSaídas[[#This Row],[Data da competência]]))</f>
        <v>2017</v>
      </c>
      <c r="L50">
        <f>IF(TBRegistrosSaídas[[#This Row],[Data do caixa previsto]]="",0,MONTH(TBRegistrosSaídas[[#This Row],[Data do caixa previsto]]))</f>
        <v>2</v>
      </c>
      <c r="M50">
        <f>IF(TBRegistrosSaídas[[#This Row],[Data do caixa previsto]]="",0,YEAR(TBRegistrosSaídas[[#This Row],[Data do caixa previsto]]))</f>
        <v>2018</v>
      </c>
      <c r="N5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51" spans="1:14" hidden="1" x14ac:dyDescent="0.25">
      <c r="A51" s="3">
        <v>43135</v>
      </c>
      <c r="B51" s="3">
        <v>43094</v>
      </c>
      <c r="C51" s="3">
        <v>43135</v>
      </c>
      <c r="D51" t="s">
        <v>19</v>
      </c>
      <c r="E51" t="s">
        <v>13</v>
      </c>
      <c r="F51" t="s">
        <v>318</v>
      </c>
      <c r="G51" s="8">
        <v>4494</v>
      </c>
      <c r="H51">
        <f>IF(TBRegistrosSaídas[[#This Row],[Data do caixa realizado]]="",0,MONTH(TBRegistrosSaídas[[#This Row],[Data do caixa realizado]]))</f>
        <v>2</v>
      </c>
      <c r="I51">
        <f>IF(TBRegistrosSaídas[[#This Row],[Data do caixa realizado]]="",0,YEAR(TBRegistrosSaídas[[#This Row],[Data do caixa realizado]]))</f>
        <v>2018</v>
      </c>
      <c r="J51">
        <f>IF(TBRegistrosSaídas[[#This Row],[Data da competência]]="",0,MONTH(TBRegistrosSaídas[[#This Row],[Data da competência]]))</f>
        <v>12</v>
      </c>
      <c r="K51">
        <f>IF(TBRegistrosSaídas[[#This Row],[Data da competência]]="",0,YEAR(TBRegistrosSaídas[[#This Row],[Data da competência]]))</f>
        <v>2017</v>
      </c>
      <c r="L51">
        <f>IF(TBRegistrosSaídas[[#This Row],[Data do caixa previsto]]="",0,MONTH(TBRegistrosSaídas[[#This Row],[Data do caixa previsto]]))</f>
        <v>2</v>
      </c>
      <c r="M51">
        <f>IF(TBRegistrosSaídas[[#This Row],[Data do caixa previsto]]="",0,YEAR(TBRegistrosSaídas[[#This Row],[Data do caixa previsto]]))</f>
        <v>2018</v>
      </c>
      <c r="N5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52" spans="1:14" hidden="1" x14ac:dyDescent="0.25">
      <c r="A52" s="3">
        <v>43124</v>
      </c>
      <c r="B52" s="3">
        <v>43096</v>
      </c>
      <c r="C52" s="3">
        <v>43124</v>
      </c>
      <c r="D52" t="s">
        <v>19</v>
      </c>
      <c r="E52" t="s">
        <v>17</v>
      </c>
      <c r="F52" t="s">
        <v>319</v>
      </c>
      <c r="G52" s="8">
        <v>2511</v>
      </c>
      <c r="H52">
        <f>IF(TBRegistrosSaídas[[#This Row],[Data do caixa realizado]]="",0,MONTH(TBRegistrosSaídas[[#This Row],[Data do caixa realizado]]))</f>
        <v>1</v>
      </c>
      <c r="I52">
        <f>IF(TBRegistrosSaídas[[#This Row],[Data do caixa realizado]]="",0,YEAR(TBRegistrosSaídas[[#This Row],[Data do caixa realizado]]))</f>
        <v>2018</v>
      </c>
      <c r="J52">
        <f>IF(TBRegistrosSaídas[[#This Row],[Data da competência]]="",0,MONTH(TBRegistrosSaídas[[#This Row],[Data da competência]]))</f>
        <v>12</v>
      </c>
      <c r="K52">
        <f>IF(TBRegistrosSaídas[[#This Row],[Data da competência]]="",0,YEAR(TBRegistrosSaídas[[#This Row],[Data da competência]]))</f>
        <v>2017</v>
      </c>
      <c r="L52">
        <f>IF(TBRegistrosSaídas[[#This Row],[Data do caixa previsto]]="",0,MONTH(TBRegistrosSaídas[[#This Row],[Data do caixa previsto]]))</f>
        <v>1</v>
      </c>
      <c r="M52">
        <f>IF(TBRegistrosSaídas[[#This Row],[Data do caixa previsto]]="",0,YEAR(TBRegistrosSaídas[[#This Row],[Data do caixa previsto]]))</f>
        <v>2018</v>
      </c>
      <c r="N5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53" spans="1:14" hidden="1" x14ac:dyDescent="0.25">
      <c r="A53" s="3">
        <v>43143</v>
      </c>
      <c r="B53" s="3">
        <v>43098</v>
      </c>
      <c r="C53" s="3">
        <v>43143</v>
      </c>
      <c r="D53" t="s">
        <v>19</v>
      </c>
      <c r="E53" t="s">
        <v>14</v>
      </c>
      <c r="F53" t="s">
        <v>320</v>
      </c>
      <c r="G53" s="8">
        <v>2015</v>
      </c>
      <c r="H53">
        <f>IF(TBRegistrosSaídas[[#This Row],[Data do caixa realizado]]="",0,MONTH(TBRegistrosSaídas[[#This Row],[Data do caixa realizado]]))</f>
        <v>2</v>
      </c>
      <c r="I53">
        <f>IF(TBRegistrosSaídas[[#This Row],[Data do caixa realizado]]="",0,YEAR(TBRegistrosSaídas[[#This Row],[Data do caixa realizado]]))</f>
        <v>2018</v>
      </c>
      <c r="J53">
        <f>IF(TBRegistrosSaídas[[#This Row],[Data da competência]]="",0,MONTH(TBRegistrosSaídas[[#This Row],[Data da competência]]))</f>
        <v>12</v>
      </c>
      <c r="K53">
        <f>IF(TBRegistrosSaídas[[#This Row],[Data da competência]]="",0,YEAR(TBRegistrosSaídas[[#This Row],[Data da competência]]))</f>
        <v>2017</v>
      </c>
      <c r="L53">
        <f>IF(TBRegistrosSaídas[[#This Row],[Data do caixa previsto]]="",0,MONTH(TBRegistrosSaídas[[#This Row],[Data do caixa previsto]]))</f>
        <v>2</v>
      </c>
      <c r="M53">
        <f>IF(TBRegistrosSaídas[[#This Row],[Data do caixa previsto]]="",0,YEAR(TBRegistrosSaídas[[#This Row],[Data do caixa previsto]]))</f>
        <v>2018</v>
      </c>
      <c r="N5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54" spans="1:14" hidden="1" x14ac:dyDescent="0.25">
      <c r="A54" s="3">
        <v>43180</v>
      </c>
      <c r="B54" s="3">
        <v>43100</v>
      </c>
      <c r="C54" s="3">
        <v>43151</v>
      </c>
      <c r="D54" t="s">
        <v>19</v>
      </c>
      <c r="E54" t="s">
        <v>15</v>
      </c>
      <c r="F54" t="s">
        <v>321</v>
      </c>
      <c r="G54" s="8">
        <v>3413</v>
      </c>
      <c r="H54">
        <f>IF(TBRegistrosSaídas[[#This Row],[Data do caixa realizado]]="",0,MONTH(TBRegistrosSaídas[[#This Row],[Data do caixa realizado]]))</f>
        <v>3</v>
      </c>
      <c r="I54">
        <f>IF(TBRegistrosSaídas[[#This Row],[Data do caixa realizado]]="",0,YEAR(TBRegistrosSaídas[[#This Row],[Data do caixa realizado]]))</f>
        <v>2018</v>
      </c>
      <c r="J54">
        <f>IF(TBRegistrosSaídas[[#This Row],[Data da competência]]="",0,MONTH(TBRegistrosSaídas[[#This Row],[Data da competência]]))</f>
        <v>12</v>
      </c>
      <c r="K54">
        <f>IF(TBRegistrosSaídas[[#This Row],[Data da competência]]="",0,YEAR(TBRegistrosSaídas[[#This Row],[Data da competência]]))</f>
        <v>2017</v>
      </c>
      <c r="L54">
        <f>IF(TBRegistrosSaídas[[#This Row],[Data do caixa previsto]]="",0,MONTH(TBRegistrosSaídas[[#This Row],[Data do caixa previsto]]))</f>
        <v>2</v>
      </c>
      <c r="M54">
        <f>IF(TBRegistrosSaídas[[#This Row],[Data do caixa previsto]]="",0,YEAR(TBRegistrosSaídas[[#This Row],[Data do caixa previsto]]))</f>
        <v>2018</v>
      </c>
      <c r="N5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29</v>
      </c>
    </row>
    <row r="55" spans="1:14" hidden="1" x14ac:dyDescent="0.25">
      <c r="A55" s="3">
        <v>43144</v>
      </c>
      <c r="B55" s="3">
        <v>43103</v>
      </c>
      <c r="C55" s="3">
        <v>43108</v>
      </c>
      <c r="D55" t="s">
        <v>19</v>
      </c>
      <c r="E55" t="s">
        <v>17</v>
      </c>
      <c r="F55" t="s">
        <v>322</v>
      </c>
      <c r="G55" s="8">
        <v>4087</v>
      </c>
      <c r="H55">
        <f>IF(TBRegistrosSaídas[[#This Row],[Data do caixa realizado]]="",0,MONTH(TBRegistrosSaídas[[#This Row],[Data do caixa realizado]]))</f>
        <v>2</v>
      </c>
      <c r="I55">
        <f>IF(TBRegistrosSaídas[[#This Row],[Data do caixa realizado]]="",0,YEAR(TBRegistrosSaídas[[#This Row],[Data do caixa realizado]]))</f>
        <v>2018</v>
      </c>
      <c r="J55">
        <f>IF(TBRegistrosSaídas[[#This Row],[Data da competência]]="",0,MONTH(TBRegistrosSaídas[[#This Row],[Data da competência]]))</f>
        <v>1</v>
      </c>
      <c r="K55">
        <f>IF(TBRegistrosSaídas[[#This Row],[Data da competência]]="",0,YEAR(TBRegistrosSaídas[[#This Row],[Data da competência]]))</f>
        <v>2018</v>
      </c>
      <c r="L55">
        <f>IF(TBRegistrosSaídas[[#This Row],[Data do caixa previsto]]="",0,MONTH(TBRegistrosSaídas[[#This Row],[Data do caixa previsto]]))</f>
        <v>1</v>
      </c>
      <c r="M55">
        <f>IF(TBRegistrosSaídas[[#This Row],[Data do caixa previsto]]="",0,YEAR(TBRegistrosSaídas[[#This Row],[Data do caixa previsto]]))</f>
        <v>2018</v>
      </c>
      <c r="N5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36</v>
      </c>
    </row>
    <row r="56" spans="1:14" hidden="1" x14ac:dyDescent="0.25">
      <c r="A56" s="3">
        <v>43117</v>
      </c>
      <c r="B56" s="3">
        <v>43106</v>
      </c>
      <c r="C56" s="3">
        <v>43117</v>
      </c>
      <c r="D56" t="s">
        <v>19</v>
      </c>
      <c r="E56" t="s">
        <v>30</v>
      </c>
      <c r="F56" t="s">
        <v>323</v>
      </c>
      <c r="G56" s="8">
        <v>2441</v>
      </c>
      <c r="H56">
        <f>IF(TBRegistrosSaídas[[#This Row],[Data do caixa realizado]]="",0,MONTH(TBRegistrosSaídas[[#This Row],[Data do caixa realizado]]))</f>
        <v>1</v>
      </c>
      <c r="I56">
        <f>IF(TBRegistrosSaídas[[#This Row],[Data do caixa realizado]]="",0,YEAR(TBRegistrosSaídas[[#This Row],[Data do caixa realizado]]))</f>
        <v>2018</v>
      </c>
      <c r="J56">
        <f>IF(TBRegistrosSaídas[[#This Row],[Data da competência]]="",0,MONTH(TBRegistrosSaídas[[#This Row],[Data da competência]]))</f>
        <v>1</v>
      </c>
      <c r="K56">
        <f>IF(TBRegistrosSaídas[[#This Row],[Data da competência]]="",0,YEAR(TBRegistrosSaídas[[#This Row],[Data da competência]]))</f>
        <v>2018</v>
      </c>
      <c r="L56">
        <f>IF(TBRegistrosSaídas[[#This Row],[Data do caixa previsto]]="",0,MONTH(TBRegistrosSaídas[[#This Row],[Data do caixa previsto]]))</f>
        <v>1</v>
      </c>
      <c r="M56">
        <f>IF(TBRegistrosSaídas[[#This Row],[Data do caixa previsto]]="",0,YEAR(TBRegistrosSaídas[[#This Row],[Data do caixa previsto]]))</f>
        <v>2018</v>
      </c>
      <c r="N5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57" spans="1:14" hidden="1" x14ac:dyDescent="0.25">
      <c r="A57" s="3">
        <v>43127</v>
      </c>
      <c r="B57" s="3">
        <v>43109</v>
      </c>
      <c r="C57" s="3">
        <v>43127</v>
      </c>
      <c r="D57" t="s">
        <v>19</v>
      </c>
      <c r="E57" t="s">
        <v>14</v>
      </c>
      <c r="F57" t="s">
        <v>324</v>
      </c>
      <c r="G57" s="8">
        <v>3598</v>
      </c>
      <c r="H57">
        <f>IF(TBRegistrosSaídas[[#This Row],[Data do caixa realizado]]="",0,MONTH(TBRegistrosSaídas[[#This Row],[Data do caixa realizado]]))</f>
        <v>1</v>
      </c>
      <c r="I57">
        <f>IF(TBRegistrosSaídas[[#This Row],[Data do caixa realizado]]="",0,YEAR(TBRegistrosSaídas[[#This Row],[Data do caixa realizado]]))</f>
        <v>2018</v>
      </c>
      <c r="J57">
        <f>IF(TBRegistrosSaídas[[#This Row],[Data da competência]]="",0,MONTH(TBRegistrosSaídas[[#This Row],[Data da competência]]))</f>
        <v>1</v>
      </c>
      <c r="K57">
        <f>IF(TBRegistrosSaídas[[#This Row],[Data da competência]]="",0,YEAR(TBRegistrosSaídas[[#This Row],[Data da competência]]))</f>
        <v>2018</v>
      </c>
      <c r="L57">
        <f>IF(TBRegistrosSaídas[[#This Row],[Data do caixa previsto]]="",0,MONTH(TBRegistrosSaídas[[#This Row],[Data do caixa previsto]]))</f>
        <v>1</v>
      </c>
      <c r="M57">
        <f>IF(TBRegistrosSaídas[[#This Row],[Data do caixa previsto]]="",0,YEAR(TBRegistrosSaídas[[#This Row],[Data do caixa previsto]]))</f>
        <v>2018</v>
      </c>
      <c r="N5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58" spans="1:14" hidden="1" x14ac:dyDescent="0.25">
      <c r="A58" s="3">
        <v>43118</v>
      </c>
      <c r="B58" s="3">
        <v>43110</v>
      </c>
      <c r="C58" s="3">
        <v>43118</v>
      </c>
      <c r="D58" t="s">
        <v>19</v>
      </c>
      <c r="E58" t="s">
        <v>30</v>
      </c>
      <c r="F58" t="s">
        <v>325</v>
      </c>
      <c r="G58" s="8">
        <v>4895</v>
      </c>
      <c r="H58">
        <f>IF(TBRegistrosSaídas[[#This Row],[Data do caixa realizado]]="",0,MONTH(TBRegistrosSaídas[[#This Row],[Data do caixa realizado]]))</f>
        <v>1</v>
      </c>
      <c r="I58">
        <f>IF(TBRegistrosSaídas[[#This Row],[Data do caixa realizado]]="",0,YEAR(TBRegistrosSaídas[[#This Row],[Data do caixa realizado]]))</f>
        <v>2018</v>
      </c>
      <c r="J58">
        <f>IF(TBRegistrosSaídas[[#This Row],[Data da competência]]="",0,MONTH(TBRegistrosSaídas[[#This Row],[Data da competência]]))</f>
        <v>1</v>
      </c>
      <c r="K58">
        <f>IF(TBRegistrosSaídas[[#This Row],[Data da competência]]="",0,YEAR(TBRegistrosSaídas[[#This Row],[Data da competência]]))</f>
        <v>2018</v>
      </c>
      <c r="L58">
        <f>IF(TBRegistrosSaídas[[#This Row],[Data do caixa previsto]]="",0,MONTH(TBRegistrosSaídas[[#This Row],[Data do caixa previsto]]))</f>
        <v>1</v>
      </c>
      <c r="M58">
        <f>IF(TBRegistrosSaídas[[#This Row],[Data do caixa previsto]]="",0,YEAR(TBRegistrosSaídas[[#This Row],[Data do caixa previsto]]))</f>
        <v>2018</v>
      </c>
      <c r="N5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59" spans="1:14" hidden="1" x14ac:dyDescent="0.25">
      <c r="A59" s="3">
        <v>43167</v>
      </c>
      <c r="B59" s="3">
        <v>43112</v>
      </c>
      <c r="C59" s="3">
        <v>43167</v>
      </c>
      <c r="D59" t="s">
        <v>19</v>
      </c>
      <c r="E59" t="s">
        <v>30</v>
      </c>
      <c r="F59" t="s">
        <v>326</v>
      </c>
      <c r="G59" s="8">
        <v>971</v>
      </c>
      <c r="H59">
        <f>IF(TBRegistrosSaídas[[#This Row],[Data do caixa realizado]]="",0,MONTH(TBRegistrosSaídas[[#This Row],[Data do caixa realizado]]))</f>
        <v>3</v>
      </c>
      <c r="I59">
        <f>IF(TBRegistrosSaídas[[#This Row],[Data do caixa realizado]]="",0,YEAR(TBRegistrosSaídas[[#This Row],[Data do caixa realizado]]))</f>
        <v>2018</v>
      </c>
      <c r="J59">
        <f>IF(TBRegistrosSaídas[[#This Row],[Data da competência]]="",0,MONTH(TBRegistrosSaídas[[#This Row],[Data da competência]]))</f>
        <v>1</v>
      </c>
      <c r="K59">
        <f>IF(TBRegistrosSaídas[[#This Row],[Data da competência]]="",0,YEAR(TBRegistrosSaídas[[#This Row],[Data da competência]]))</f>
        <v>2018</v>
      </c>
      <c r="L59">
        <f>IF(TBRegistrosSaídas[[#This Row],[Data do caixa previsto]]="",0,MONTH(TBRegistrosSaídas[[#This Row],[Data do caixa previsto]]))</f>
        <v>3</v>
      </c>
      <c r="M59">
        <f>IF(TBRegistrosSaídas[[#This Row],[Data do caixa previsto]]="",0,YEAR(TBRegistrosSaídas[[#This Row],[Data do caixa previsto]]))</f>
        <v>2018</v>
      </c>
      <c r="N5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0" spans="1:14" hidden="1" x14ac:dyDescent="0.25">
      <c r="A60" s="3">
        <v>43137</v>
      </c>
      <c r="B60" s="3">
        <v>43113</v>
      </c>
      <c r="C60" s="3">
        <v>43137</v>
      </c>
      <c r="D60" t="s">
        <v>19</v>
      </c>
      <c r="E60" t="s">
        <v>17</v>
      </c>
      <c r="F60" t="s">
        <v>327</v>
      </c>
      <c r="G60" s="8">
        <v>556</v>
      </c>
      <c r="H60">
        <f>IF(TBRegistrosSaídas[[#This Row],[Data do caixa realizado]]="",0,MONTH(TBRegistrosSaídas[[#This Row],[Data do caixa realizado]]))</f>
        <v>2</v>
      </c>
      <c r="I60">
        <f>IF(TBRegistrosSaídas[[#This Row],[Data do caixa realizado]]="",0,YEAR(TBRegistrosSaídas[[#This Row],[Data do caixa realizado]]))</f>
        <v>2018</v>
      </c>
      <c r="J60">
        <f>IF(TBRegistrosSaídas[[#This Row],[Data da competência]]="",0,MONTH(TBRegistrosSaídas[[#This Row],[Data da competência]]))</f>
        <v>1</v>
      </c>
      <c r="K60">
        <f>IF(TBRegistrosSaídas[[#This Row],[Data da competência]]="",0,YEAR(TBRegistrosSaídas[[#This Row],[Data da competência]]))</f>
        <v>2018</v>
      </c>
      <c r="L60">
        <f>IF(TBRegistrosSaídas[[#This Row],[Data do caixa previsto]]="",0,MONTH(TBRegistrosSaídas[[#This Row],[Data do caixa previsto]]))</f>
        <v>2</v>
      </c>
      <c r="M60">
        <f>IF(TBRegistrosSaídas[[#This Row],[Data do caixa previsto]]="",0,YEAR(TBRegistrosSaídas[[#This Row],[Data do caixa previsto]]))</f>
        <v>2018</v>
      </c>
      <c r="N6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1" spans="1:14" hidden="1" x14ac:dyDescent="0.25">
      <c r="A61" s="3">
        <v>43144</v>
      </c>
      <c r="B61" s="3">
        <v>43114</v>
      </c>
      <c r="C61" s="3">
        <v>43144</v>
      </c>
      <c r="D61" t="s">
        <v>19</v>
      </c>
      <c r="E61" t="s">
        <v>17</v>
      </c>
      <c r="F61" t="s">
        <v>328</v>
      </c>
      <c r="G61" s="8">
        <v>1977</v>
      </c>
      <c r="H61">
        <f>IF(TBRegistrosSaídas[[#This Row],[Data do caixa realizado]]="",0,MONTH(TBRegistrosSaídas[[#This Row],[Data do caixa realizado]]))</f>
        <v>2</v>
      </c>
      <c r="I61">
        <f>IF(TBRegistrosSaídas[[#This Row],[Data do caixa realizado]]="",0,YEAR(TBRegistrosSaídas[[#This Row],[Data do caixa realizado]]))</f>
        <v>2018</v>
      </c>
      <c r="J61">
        <f>IF(TBRegistrosSaídas[[#This Row],[Data da competência]]="",0,MONTH(TBRegistrosSaídas[[#This Row],[Data da competência]]))</f>
        <v>1</v>
      </c>
      <c r="K61">
        <f>IF(TBRegistrosSaídas[[#This Row],[Data da competência]]="",0,YEAR(TBRegistrosSaídas[[#This Row],[Data da competência]]))</f>
        <v>2018</v>
      </c>
      <c r="L61">
        <f>IF(TBRegistrosSaídas[[#This Row],[Data do caixa previsto]]="",0,MONTH(TBRegistrosSaídas[[#This Row],[Data do caixa previsto]]))</f>
        <v>2</v>
      </c>
      <c r="M61">
        <f>IF(TBRegistrosSaídas[[#This Row],[Data do caixa previsto]]="",0,YEAR(TBRegistrosSaídas[[#This Row],[Data do caixa previsto]]))</f>
        <v>2018</v>
      </c>
      <c r="N6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2" spans="1:14" hidden="1" x14ac:dyDescent="0.25">
      <c r="A62" s="3">
        <v>43127</v>
      </c>
      <c r="B62" s="3">
        <v>43116</v>
      </c>
      <c r="C62" s="3">
        <v>43127</v>
      </c>
      <c r="D62" t="s">
        <v>19</v>
      </c>
      <c r="E62" t="s">
        <v>30</v>
      </c>
      <c r="F62" t="s">
        <v>281</v>
      </c>
      <c r="G62" s="8">
        <v>2951</v>
      </c>
      <c r="H62">
        <f>IF(TBRegistrosSaídas[[#This Row],[Data do caixa realizado]]="",0,MONTH(TBRegistrosSaídas[[#This Row],[Data do caixa realizado]]))</f>
        <v>1</v>
      </c>
      <c r="I62">
        <f>IF(TBRegistrosSaídas[[#This Row],[Data do caixa realizado]]="",0,YEAR(TBRegistrosSaídas[[#This Row],[Data do caixa realizado]]))</f>
        <v>2018</v>
      </c>
      <c r="J62">
        <f>IF(TBRegistrosSaídas[[#This Row],[Data da competência]]="",0,MONTH(TBRegistrosSaídas[[#This Row],[Data da competência]]))</f>
        <v>1</v>
      </c>
      <c r="K62">
        <f>IF(TBRegistrosSaídas[[#This Row],[Data da competência]]="",0,YEAR(TBRegistrosSaídas[[#This Row],[Data da competência]]))</f>
        <v>2018</v>
      </c>
      <c r="L62">
        <f>IF(TBRegistrosSaídas[[#This Row],[Data do caixa previsto]]="",0,MONTH(TBRegistrosSaídas[[#This Row],[Data do caixa previsto]]))</f>
        <v>1</v>
      </c>
      <c r="M62">
        <f>IF(TBRegistrosSaídas[[#This Row],[Data do caixa previsto]]="",0,YEAR(TBRegistrosSaídas[[#This Row],[Data do caixa previsto]]))</f>
        <v>2018</v>
      </c>
      <c r="N6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3" spans="1:14" hidden="1" x14ac:dyDescent="0.25">
      <c r="A63" s="3">
        <v>43164</v>
      </c>
      <c r="B63" s="3">
        <v>43120</v>
      </c>
      <c r="C63" s="3">
        <v>43164</v>
      </c>
      <c r="D63" t="s">
        <v>19</v>
      </c>
      <c r="E63" t="s">
        <v>30</v>
      </c>
      <c r="F63" t="s">
        <v>329</v>
      </c>
      <c r="G63" s="8">
        <v>2535</v>
      </c>
      <c r="H63">
        <f>IF(TBRegistrosSaídas[[#This Row],[Data do caixa realizado]]="",0,MONTH(TBRegistrosSaídas[[#This Row],[Data do caixa realizado]]))</f>
        <v>3</v>
      </c>
      <c r="I63">
        <f>IF(TBRegistrosSaídas[[#This Row],[Data do caixa realizado]]="",0,YEAR(TBRegistrosSaídas[[#This Row],[Data do caixa realizado]]))</f>
        <v>2018</v>
      </c>
      <c r="J63">
        <f>IF(TBRegistrosSaídas[[#This Row],[Data da competência]]="",0,MONTH(TBRegistrosSaídas[[#This Row],[Data da competência]]))</f>
        <v>1</v>
      </c>
      <c r="K63">
        <f>IF(TBRegistrosSaídas[[#This Row],[Data da competência]]="",0,YEAR(TBRegistrosSaídas[[#This Row],[Data da competência]]))</f>
        <v>2018</v>
      </c>
      <c r="L63">
        <f>IF(TBRegistrosSaídas[[#This Row],[Data do caixa previsto]]="",0,MONTH(TBRegistrosSaídas[[#This Row],[Data do caixa previsto]]))</f>
        <v>3</v>
      </c>
      <c r="M63">
        <f>IF(TBRegistrosSaídas[[#This Row],[Data do caixa previsto]]="",0,YEAR(TBRegistrosSaídas[[#This Row],[Data do caixa previsto]]))</f>
        <v>2018</v>
      </c>
      <c r="N6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4" spans="1:14" hidden="1" x14ac:dyDescent="0.25">
      <c r="A64" s="3">
        <v>43141</v>
      </c>
      <c r="B64" s="3">
        <v>43121</v>
      </c>
      <c r="C64" s="3">
        <v>43141</v>
      </c>
      <c r="D64" t="s">
        <v>19</v>
      </c>
      <c r="E64" t="s">
        <v>13</v>
      </c>
      <c r="F64" t="s">
        <v>330</v>
      </c>
      <c r="G64" s="8">
        <v>3057</v>
      </c>
      <c r="H64">
        <f>IF(TBRegistrosSaídas[[#This Row],[Data do caixa realizado]]="",0,MONTH(TBRegistrosSaídas[[#This Row],[Data do caixa realizado]]))</f>
        <v>2</v>
      </c>
      <c r="I64">
        <f>IF(TBRegistrosSaídas[[#This Row],[Data do caixa realizado]]="",0,YEAR(TBRegistrosSaídas[[#This Row],[Data do caixa realizado]]))</f>
        <v>2018</v>
      </c>
      <c r="J64">
        <f>IF(TBRegistrosSaídas[[#This Row],[Data da competência]]="",0,MONTH(TBRegistrosSaídas[[#This Row],[Data da competência]]))</f>
        <v>1</v>
      </c>
      <c r="K64">
        <f>IF(TBRegistrosSaídas[[#This Row],[Data da competência]]="",0,YEAR(TBRegistrosSaídas[[#This Row],[Data da competência]]))</f>
        <v>2018</v>
      </c>
      <c r="L64">
        <f>IF(TBRegistrosSaídas[[#This Row],[Data do caixa previsto]]="",0,MONTH(TBRegistrosSaídas[[#This Row],[Data do caixa previsto]]))</f>
        <v>2</v>
      </c>
      <c r="M64">
        <f>IF(TBRegistrosSaídas[[#This Row],[Data do caixa previsto]]="",0,YEAR(TBRegistrosSaídas[[#This Row],[Data do caixa previsto]]))</f>
        <v>2018</v>
      </c>
      <c r="N6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5" spans="1:14" hidden="1" x14ac:dyDescent="0.25">
      <c r="A65" s="3">
        <v>43140</v>
      </c>
      <c r="B65" s="3">
        <v>43123</v>
      </c>
      <c r="C65" s="3">
        <v>43140</v>
      </c>
      <c r="D65" t="s">
        <v>19</v>
      </c>
      <c r="E65" t="s">
        <v>17</v>
      </c>
      <c r="F65" t="s">
        <v>331</v>
      </c>
      <c r="G65" s="8">
        <v>3152</v>
      </c>
      <c r="H65">
        <f>IF(TBRegistrosSaídas[[#This Row],[Data do caixa realizado]]="",0,MONTH(TBRegistrosSaídas[[#This Row],[Data do caixa realizado]]))</f>
        <v>2</v>
      </c>
      <c r="I65">
        <f>IF(TBRegistrosSaídas[[#This Row],[Data do caixa realizado]]="",0,YEAR(TBRegistrosSaídas[[#This Row],[Data do caixa realizado]]))</f>
        <v>2018</v>
      </c>
      <c r="J65">
        <f>IF(TBRegistrosSaídas[[#This Row],[Data da competência]]="",0,MONTH(TBRegistrosSaídas[[#This Row],[Data da competência]]))</f>
        <v>1</v>
      </c>
      <c r="K65">
        <f>IF(TBRegistrosSaídas[[#This Row],[Data da competência]]="",0,YEAR(TBRegistrosSaídas[[#This Row],[Data da competência]]))</f>
        <v>2018</v>
      </c>
      <c r="L65">
        <f>IF(TBRegistrosSaídas[[#This Row],[Data do caixa previsto]]="",0,MONTH(TBRegistrosSaídas[[#This Row],[Data do caixa previsto]]))</f>
        <v>2</v>
      </c>
      <c r="M65">
        <f>IF(TBRegistrosSaídas[[#This Row],[Data do caixa previsto]]="",0,YEAR(TBRegistrosSaídas[[#This Row],[Data do caixa previsto]]))</f>
        <v>2018</v>
      </c>
      <c r="N6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6" spans="1:14" hidden="1" x14ac:dyDescent="0.25">
      <c r="A66" s="3">
        <v>43167</v>
      </c>
      <c r="B66" s="3">
        <v>43125</v>
      </c>
      <c r="C66" s="3">
        <v>43167</v>
      </c>
      <c r="D66" t="s">
        <v>19</v>
      </c>
      <c r="E66" t="s">
        <v>15</v>
      </c>
      <c r="F66" t="s">
        <v>332</v>
      </c>
      <c r="G66" s="8">
        <v>2247</v>
      </c>
      <c r="H66">
        <f>IF(TBRegistrosSaídas[[#This Row],[Data do caixa realizado]]="",0,MONTH(TBRegistrosSaídas[[#This Row],[Data do caixa realizado]]))</f>
        <v>3</v>
      </c>
      <c r="I66">
        <f>IF(TBRegistrosSaídas[[#This Row],[Data do caixa realizado]]="",0,YEAR(TBRegistrosSaídas[[#This Row],[Data do caixa realizado]]))</f>
        <v>2018</v>
      </c>
      <c r="J66">
        <f>IF(TBRegistrosSaídas[[#This Row],[Data da competência]]="",0,MONTH(TBRegistrosSaídas[[#This Row],[Data da competência]]))</f>
        <v>1</v>
      </c>
      <c r="K66">
        <f>IF(TBRegistrosSaídas[[#This Row],[Data da competência]]="",0,YEAR(TBRegistrosSaídas[[#This Row],[Data da competência]]))</f>
        <v>2018</v>
      </c>
      <c r="L66">
        <f>IF(TBRegistrosSaídas[[#This Row],[Data do caixa previsto]]="",0,MONTH(TBRegistrosSaídas[[#This Row],[Data do caixa previsto]]))</f>
        <v>3</v>
      </c>
      <c r="M66">
        <f>IF(TBRegistrosSaídas[[#This Row],[Data do caixa previsto]]="",0,YEAR(TBRegistrosSaídas[[#This Row],[Data do caixa previsto]]))</f>
        <v>2018</v>
      </c>
      <c r="N6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7" spans="1:14" hidden="1" x14ac:dyDescent="0.25">
      <c r="A67" s="3">
        <v>43180</v>
      </c>
      <c r="B67" s="3">
        <v>43127</v>
      </c>
      <c r="C67" s="3">
        <v>43180</v>
      </c>
      <c r="D67" t="s">
        <v>19</v>
      </c>
      <c r="E67" t="s">
        <v>14</v>
      </c>
      <c r="F67" t="s">
        <v>333</v>
      </c>
      <c r="G67" s="8">
        <v>2456</v>
      </c>
      <c r="H67">
        <f>IF(TBRegistrosSaídas[[#This Row],[Data do caixa realizado]]="",0,MONTH(TBRegistrosSaídas[[#This Row],[Data do caixa realizado]]))</f>
        <v>3</v>
      </c>
      <c r="I67">
        <f>IF(TBRegistrosSaídas[[#This Row],[Data do caixa realizado]]="",0,YEAR(TBRegistrosSaídas[[#This Row],[Data do caixa realizado]]))</f>
        <v>2018</v>
      </c>
      <c r="J67">
        <f>IF(TBRegistrosSaídas[[#This Row],[Data da competência]]="",0,MONTH(TBRegistrosSaídas[[#This Row],[Data da competência]]))</f>
        <v>1</v>
      </c>
      <c r="K67">
        <f>IF(TBRegistrosSaídas[[#This Row],[Data da competência]]="",0,YEAR(TBRegistrosSaídas[[#This Row],[Data da competência]]))</f>
        <v>2018</v>
      </c>
      <c r="L67">
        <f>IF(TBRegistrosSaídas[[#This Row],[Data do caixa previsto]]="",0,MONTH(TBRegistrosSaídas[[#This Row],[Data do caixa previsto]]))</f>
        <v>3</v>
      </c>
      <c r="M67">
        <f>IF(TBRegistrosSaídas[[#This Row],[Data do caixa previsto]]="",0,YEAR(TBRegistrosSaídas[[#This Row],[Data do caixa previsto]]))</f>
        <v>2018</v>
      </c>
      <c r="N6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68" spans="1:14" hidden="1" x14ac:dyDescent="0.25">
      <c r="A68" s="3">
        <v>43153</v>
      </c>
      <c r="B68" s="3">
        <v>43129</v>
      </c>
      <c r="C68" s="3">
        <v>43142</v>
      </c>
      <c r="D68" t="s">
        <v>19</v>
      </c>
      <c r="E68" t="s">
        <v>30</v>
      </c>
      <c r="F68" t="s">
        <v>334</v>
      </c>
      <c r="G68" s="8">
        <v>3801</v>
      </c>
      <c r="H68">
        <f>IF(TBRegistrosSaídas[[#This Row],[Data do caixa realizado]]="",0,MONTH(TBRegistrosSaídas[[#This Row],[Data do caixa realizado]]))</f>
        <v>2</v>
      </c>
      <c r="I68">
        <f>IF(TBRegistrosSaídas[[#This Row],[Data do caixa realizado]]="",0,YEAR(TBRegistrosSaídas[[#This Row],[Data do caixa realizado]]))</f>
        <v>2018</v>
      </c>
      <c r="J68">
        <f>IF(TBRegistrosSaídas[[#This Row],[Data da competência]]="",0,MONTH(TBRegistrosSaídas[[#This Row],[Data da competência]]))</f>
        <v>1</v>
      </c>
      <c r="K68">
        <f>IF(TBRegistrosSaídas[[#This Row],[Data da competência]]="",0,YEAR(TBRegistrosSaídas[[#This Row],[Data da competência]]))</f>
        <v>2018</v>
      </c>
      <c r="L68">
        <f>IF(TBRegistrosSaídas[[#This Row],[Data do caixa previsto]]="",0,MONTH(TBRegistrosSaídas[[#This Row],[Data do caixa previsto]]))</f>
        <v>2</v>
      </c>
      <c r="M68">
        <f>IF(TBRegistrosSaídas[[#This Row],[Data do caixa previsto]]="",0,YEAR(TBRegistrosSaídas[[#This Row],[Data do caixa previsto]]))</f>
        <v>2018</v>
      </c>
      <c r="N6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11</v>
      </c>
    </row>
    <row r="69" spans="1:14" hidden="1" x14ac:dyDescent="0.25">
      <c r="A69" s="3">
        <v>43144</v>
      </c>
      <c r="B69" s="3">
        <v>43131</v>
      </c>
      <c r="C69" s="3">
        <v>43144</v>
      </c>
      <c r="D69" t="s">
        <v>19</v>
      </c>
      <c r="E69" t="s">
        <v>17</v>
      </c>
      <c r="F69" t="s">
        <v>335</v>
      </c>
      <c r="G69" s="8">
        <v>3049</v>
      </c>
      <c r="H69">
        <f>IF(TBRegistrosSaídas[[#This Row],[Data do caixa realizado]]="",0,MONTH(TBRegistrosSaídas[[#This Row],[Data do caixa realizado]]))</f>
        <v>2</v>
      </c>
      <c r="I69">
        <f>IF(TBRegistrosSaídas[[#This Row],[Data do caixa realizado]]="",0,YEAR(TBRegistrosSaídas[[#This Row],[Data do caixa realizado]]))</f>
        <v>2018</v>
      </c>
      <c r="J69">
        <f>IF(TBRegistrosSaídas[[#This Row],[Data da competência]]="",0,MONTH(TBRegistrosSaídas[[#This Row],[Data da competência]]))</f>
        <v>1</v>
      </c>
      <c r="K69">
        <f>IF(TBRegistrosSaídas[[#This Row],[Data da competência]]="",0,YEAR(TBRegistrosSaídas[[#This Row],[Data da competência]]))</f>
        <v>2018</v>
      </c>
      <c r="L69">
        <f>IF(TBRegistrosSaídas[[#This Row],[Data do caixa previsto]]="",0,MONTH(TBRegistrosSaídas[[#This Row],[Data do caixa previsto]]))</f>
        <v>2</v>
      </c>
      <c r="M69">
        <f>IF(TBRegistrosSaídas[[#This Row],[Data do caixa previsto]]="",0,YEAR(TBRegistrosSaídas[[#This Row],[Data do caixa previsto]]))</f>
        <v>2018</v>
      </c>
      <c r="N6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70" spans="1:14" hidden="1" x14ac:dyDescent="0.25">
      <c r="A70" s="3">
        <v>43188</v>
      </c>
      <c r="B70" s="3">
        <v>43135</v>
      </c>
      <c r="C70" s="3">
        <v>43170</v>
      </c>
      <c r="D70" t="s">
        <v>19</v>
      </c>
      <c r="E70" t="s">
        <v>13</v>
      </c>
      <c r="F70" t="s">
        <v>336</v>
      </c>
      <c r="G70" s="8">
        <v>3255</v>
      </c>
      <c r="H70">
        <f>IF(TBRegistrosSaídas[[#This Row],[Data do caixa realizado]]="",0,MONTH(TBRegistrosSaídas[[#This Row],[Data do caixa realizado]]))</f>
        <v>3</v>
      </c>
      <c r="I70">
        <f>IF(TBRegistrosSaídas[[#This Row],[Data do caixa realizado]]="",0,YEAR(TBRegistrosSaídas[[#This Row],[Data do caixa realizado]]))</f>
        <v>2018</v>
      </c>
      <c r="J70">
        <f>IF(TBRegistrosSaídas[[#This Row],[Data da competência]]="",0,MONTH(TBRegistrosSaídas[[#This Row],[Data da competência]]))</f>
        <v>2</v>
      </c>
      <c r="K70">
        <f>IF(TBRegistrosSaídas[[#This Row],[Data da competência]]="",0,YEAR(TBRegistrosSaídas[[#This Row],[Data da competência]]))</f>
        <v>2018</v>
      </c>
      <c r="L70">
        <f>IF(TBRegistrosSaídas[[#This Row],[Data do caixa previsto]]="",0,MONTH(TBRegistrosSaídas[[#This Row],[Data do caixa previsto]]))</f>
        <v>3</v>
      </c>
      <c r="M70">
        <f>IF(TBRegistrosSaídas[[#This Row],[Data do caixa previsto]]="",0,YEAR(TBRegistrosSaídas[[#This Row],[Data do caixa previsto]]))</f>
        <v>2018</v>
      </c>
      <c r="N7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18</v>
      </c>
    </row>
    <row r="71" spans="1:14" hidden="1" x14ac:dyDescent="0.25">
      <c r="A71" s="3">
        <v>43179</v>
      </c>
      <c r="B71" s="3">
        <v>43136</v>
      </c>
      <c r="C71" s="3">
        <v>43176</v>
      </c>
      <c r="D71" t="s">
        <v>19</v>
      </c>
      <c r="E71" t="s">
        <v>30</v>
      </c>
      <c r="F71" t="s">
        <v>337</v>
      </c>
      <c r="G71" s="8">
        <v>2074</v>
      </c>
      <c r="H71">
        <f>IF(TBRegistrosSaídas[[#This Row],[Data do caixa realizado]]="",0,MONTH(TBRegistrosSaídas[[#This Row],[Data do caixa realizado]]))</f>
        <v>3</v>
      </c>
      <c r="I71">
        <f>IF(TBRegistrosSaídas[[#This Row],[Data do caixa realizado]]="",0,YEAR(TBRegistrosSaídas[[#This Row],[Data do caixa realizado]]))</f>
        <v>2018</v>
      </c>
      <c r="J71">
        <f>IF(TBRegistrosSaídas[[#This Row],[Data da competência]]="",0,MONTH(TBRegistrosSaídas[[#This Row],[Data da competência]]))</f>
        <v>2</v>
      </c>
      <c r="K71">
        <f>IF(TBRegistrosSaídas[[#This Row],[Data da competência]]="",0,YEAR(TBRegistrosSaídas[[#This Row],[Data da competência]]))</f>
        <v>2018</v>
      </c>
      <c r="L71">
        <f>IF(TBRegistrosSaídas[[#This Row],[Data do caixa previsto]]="",0,MONTH(TBRegistrosSaídas[[#This Row],[Data do caixa previsto]]))</f>
        <v>3</v>
      </c>
      <c r="M71">
        <f>IF(TBRegistrosSaídas[[#This Row],[Data do caixa previsto]]="",0,YEAR(TBRegistrosSaídas[[#This Row],[Data do caixa previsto]]))</f>
        <v>2018</v>
      </c>
      <c r="N7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3</v>
      </c>
    </row>
    <row r="72" spans="1:14" hidden="1" x14ac:dyDescent="0.25">
      <c r="A72" s="3">
        <v>43175</v>
      </c>
      <c r="B72" s="3">
        <v>43137</v>
      </c>
      <c r="C72" s="3">
        <v>43175</v>
      </c>
      <c r="D72" t="s">
        <v>19</v>
      </c>
      <c r="E72" t="s">
        <v>30</v>
      </c>
      <c r="F72" t="s">
        <v>338</v>
      </c>
      <c r="G72" s="8">
        <v>3606</v>
      </c>
      <c r="H72">
        <f>IF(TBRegistrosSaídas[[#This Row],[Data do caixa realizado]]="",0,MONTH(TBRegistrosSaídas[[#This Row],[Data do caixa realizado]]))</f>
        <v>3</v>
      </c>
      <c r="I72">
        <f>IF(TBRegistrosSaídas[[#This Row],[Data do caixa realizado]]="",0,YEAR(TBRegistrosSaídas[[#This Row],[Data do caixa realizado]]))</f>
        <v>2018</v>
      </c>
      <c r="J72">
        <f>IF(TBRegistrosSaídas[[#This Row],[Data da competência]]="",0,MONTH(TBRegistrosSaídas[[#This Row],[Data da competência]]))</f>
        <v>2</v>
      </c>
      <c r="K72">
        <f>IF(TBRegistrosSaídas[[#This Row],[Data da competência]]="",0,YEAR(TBRegistrosSaídas[[#This Row],[Data da competência]]))</f>
        <v>2018</v>
      </c>
      <c r="L72">
        <f>IF(TBRegistrosSaídas[[#This Row],[Data do caixa previsto]]="",0,MONTH(TBRegistrosSaídas[[#This Row],[Data do caixa previsto]]))</f>
        <v>3</v>
      </c>
      <c r="M72">
        <f>IF(TBRegistrosSaídas[[#This Row],[Data do caixa previsto]]="",0,YEAR(TBRegistrosSaídas[[#This Row],[Data do caixa previsto]]))</f>
        <v>2018</v>
      </c>
      <c r="N7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73" spans="1:14" hidden="1" x14ac:dyDescent="0.25">
      <c r="A73" s="3">
        <v>43177</v>
      </c>
      <c r="B73" s="3">
        <v>43138</v>
      </c>
      <c r="C73" s="3">
        <v>43177</v>
      </c>
      <c r="D73" t="s">
        <v>19</v>
      </c>
      <c r="E73" t="s">
        <v>14</v>
      </c>
      <c r="F73" t="s">
        <v>339</v>
      </c>
      <c r="G73" s="8">
        <v>4867</v>
      </c>
      <c r="H73">
        <f>IF(TBRegistrosSaídas[[#This Row],[Data do caixa realizado]]="",0,MONTH(TBRegistrosSaídas[[#This Row],[Data do caixa realizado]]))</f>
        <v>3</v>
      </c>
      <c r="I73">
        <f>IF(TBRegistrosSaídas[[#This Row],[Data do caixa realizado]]="",0,YEAR(TBRegistrosSaídas[[#This Row],[Data do caixa realizado]]))</f>
        <v>2018</v>
      </c>
      <c r="J73">
        <f>IF(TBRegistrosSaídas[[#This Row],[Data da competência]]="",0,MONTH(TBRegistrosSaídas[[#This Row],[Data da competência]]))</f>
        <v>2</v>
      </c>
      <c r="K73">
        <f>IF(TBRegistrosSaídas[[#This Row],[Data da competência]]="",0,YEAR(TBRegistrosSaídas[[#This Row],[Data da competência]]))</f>
        <v>2018</v>
      </c>
      <c r="L73">
        <f>IF(TBRegistrosSaídas[[#This Row],[Data do caixa previsto]]="",0,MONTH(TBRegistrosSaídas[[#This Row],[Data do caixa previsto]]))</f>
        <v>3</v>
      </c>
      <c r="M73">
        <f>IF(TBRegistrosSaídas[[#This Row],[Data do caixa previsto]]="",0,YEAR(TBRegistrosSaídas[[#This Row],[Data do caixa previsto]]))</f>
        <v>2018</v>
      </c>
      <c r="N7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74" spans="1:14" hidden="1" x14ac:dyDescent="0.25">
      <c r="A74" s="3">
        <v>43175</v>
      </c>
      <c r="B74" s="3">
        <v>43140</v>
      </c>
      <c r="C74" s="3">
        <v>43175</v>
      </c>
      <c r="D74" t="s">
        <v>19</v>
      </c>
      <c r="E74" t="s">
        <v>15</v>
      </c>
      <c r="F74" t="s">
        <v>340</v>
      </c>
      <c r="G74" s="8">
        <v>702</v>
      </c>
      <c r="H74">
        <f>IF(TBRegistrosSaídas[[#This Row],[Data do caixa realizado]]="",0,MONTH(TBRegistrosSaídas[[#This Row],[Data do caixa realizado]]))</f>
        <v>3</v>
      </c>
      <c r="I74">
        <f>IF(TBRegistrosSaídas[[#This Row],[Data do caixa realizado]]="",0,YEAR(TBRegistrosSaídas[[#This Row],[Data do caixa realizado]]))</f>
        <v>2018</v>
      </c>
      <c r="J74">
        <f>IF(TBRegistrosSaídas[[#This Row],[Data da competência]]="",0,MONTH(TBRegistrosSaídas[[#This Row],[Data da competência]]))</f>
        <v>2</v>
      </c>
      <c r="K74">
        <f>IF(TBRegistrosSaídas[[#This Row],[Data da competência]]="",0,YEAR(TBRegistrosSaídas[[#This Row],[Data da competência]]))</f>
        <v>2018</v>
      </c>
      <c r="L74">
        <f>IF(TBRegistrosSaídas[[#This Row],[Data do caixa previsto]]="",0,MONTH(TBRegistrosSaídas[[#This Row],[Data do caixa previsto]]))</f>
        <v>3</v>
      </c>
      <c r="M74">
        <f>IF(TBRegistrosSaídas[[#This Row],[Data do caixa previsto]]="",0,YEAR(TBRegistrosSaídas[[#This Row],[Data do caixa previsto]]))</f>
        <v>2018</v>
      </c>
      <c r="N7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75" spans="1:14" hidden="1" x14ac:dyDescent="0.25">
      <c r="A75" s="3">
        <v>43238</v>
      </c>
      <c r="B75" s="3">
        <v>43145</v>
      </c>
      <c r="C75" s="3">
        <v>43150</v>
      </c>
      <c r="D75" t="s">
        <v>19</v>
      </c>
      <c r="E75" t="s">
        <v>15</v>
      </c>
      <c r="F75" t="s">
        <v>341</v>
      </c>
      <c r="G75" s="8">
        <v>2801</v>
      </c>
      <c r="H75">
        <f>IF(TBRegistrosSaídas[[#This Row],[Data do caixa realizado]]="",0,MONTH(TBRegistrosSaídas[[#This Row],[Data do caixa realizado]]))</f>
        <v>5</v>
      </c>
      <c r="I75">
        <f>IF(TBRegistrosSaídas[[#This Row],[Data do caixa realizado]]="",0,YEAR(TBRegistrosSaídas[[#This Row],[Data do caixa realizado]]))</f>
        <v>2018</v>
      </c>
      <c r="J75">
        <f>IF(TBRegistrosSaídas[[#This Row],[Data da competência]]="",0,MONTH(TBRegistrosSaídas[[#This Row],[Data da competência]]))</f>
        <v>2</v>
      </c>
      <c r="K75">
        <f>IF(TBRegistrosSaídas[[#This Row],[Data da competência]]="",0,YEAR(TBRegistrosSaídas[[#This Row],[Data da competência]]))</f>
        <v>2018</v>
      </c>
      <c r="L75">
        <f>IF(TBRegistrosSaídas[[#This Row],[Data do caixa previsto]]="",0,MONTH(TBRegistrosSaídas[[#This Row],[Data do caixa previsto]]))</f>
        <v>2</v>
      </c>
      <c r="M75">
        <f>IF(TBRegistrosSaídas[[#This Row],[Data do caixa previsto]]="",0,YEAR(TBRegistrosSaídas[[#This Row],[Data do caixa previsto]]))</f>
        <v>2018</v>
      </c>
      <c r="N7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88</v>
      </c>
    </row>
    <row r="76" spans="1:14" x14ac:dyDescent="0.25">
      <c r="A76" s="3"/>
      <c r="B76" s="3">
        <v>43146</v>
      </c>
      <c r="C76" s="3">
        <v>43169</v>
      </c>
      <c r="D76" t="s">
        <v>19</v>
      </c>
      <c r="E76" t="s">
        <v>30</v>
      </c>
      <c r="F76" t="s">
        <v>342</v>
      </c>
      <c r="G76" s="8">
        <v>4438</v>
      </c>
      <c r="H76">
        <f>IF(TBRegistrosSaídas[[#This Row],[Data do caixa realizado]]="",0,MONTH(TBRegistrosSaídas[[#This Row],[Data do caixa realizado]]))</f>
        <v>0</v>
      </c>
      <c r="I76">
        <f>IF(TBRegistrosSaídas[[#This Row],[Data do caixa realizado]]="",0,YEAR(TBRegistrosSaídas[[#This Row],[Data do caixa realizado]]))</f>
        <v>0</v>
      </c>
      <c r="J76">
        <f>IF(TBRegistrosSaídas[[#This Row],[Data da competência]]="",0,MONTH(TBRegistrosSaídas[[#This Row],[Data da competência]]))</f>
        <v>2</v>
      </c>
      <c r="K76">
        <f>IF(TBRegistrosSaídas[[#This Row],[Data da competência]]="",0,YEAR(TBRegistrosSaídas[[#This Row],[Data da competência]]))</f>
        <v>2018</v>
      </c>
      <c r="L76">
        <f>IF(TBRegistrosSaídas[[#This Row],[Data do caixa previsto]]="",0,MONTH(TBRegistrosSaídas[[#This Row],[Data do caixa previsto]]))</f>
        <v>3</v>
      </c>
      <c r="M76">
        <f>IF(TBRegistrosSaídas[[#This Row],[Data do caixa previsto]]="",0,YEAR(TBRegistrosSaídas[[#This Row],[Data do caixa previsto]]))</f>
        <v>2018</v>
      </c>
      <c r="N7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77" spans="1:14" hidden="1" x14ac:dyDescent="0.25">
      <c r="A77" s="3">
        <v>43198</v>
      </c>
      <c r="B77" s="3">
        <v>43151</v>
      </c>
      <c r="C77" s="3">
        <v>43198</v>
      </c>
      <c r="D77" t="s">
        <v>19</v>
      </c>
      <c r="E77" t="s">
        <v>14</v>
      </c>
      <c r="F77" t="s">
        <v>343</v>
      </c>
      <c r="G77" s="8">
        <v>3835</v>
      </c>
      <c r="H77">
        <f>IF(TBRegistrosSaídas[[#This Row],[Data do caixa realizado]]="",0,MONTH(TBRegistrosSaídas[[#This Row],[Data do caixa realizado]]))</f>
        <v>4</v>
      </c>
      <c r="I77">
        <f>IF(TBRegistrosSaídas[[#This Row],[Data do caixa realizado]]="",0,YEAR(TBRegistrosSaídas[[#This Row],[Data do caixa realizado]]))</f>
        <v>2018</v>
      </c>
      <c r="J77">
        <f>IF(TBRegistrosSaídas[[#This Row],[Data da competência]]="",0,MONTH(TBRegistrosSaídas[[#This Row],[Data da competência]]))</f>
        <v>2</v>
      </c>
      <c r="K77">
        <f>IF(TBRegistrosSaídas[[#This Row],[Data da competência]]="",0,YEAR(TBRegistrosSaídas[[#This Row],[Data da competência]]))</f>
        <v>2018</v>
      </c>
      <c r="L77">
        <f>IF(TBRegistrosSaídas[[#This Row],[Data do caixa previsto]]="",0,MONTH(TBRegistrosSaídas[[#This Row],[Data do caixa previsto]]))</f>
        <v>4</v>
      </c>
      <c r="M77">
        <f>IF(TBRegistrosSaídas[[#This Row],[Data do caixa previsto]]="",0,YEAR(TBRegistrosSaídas[[#This Row],[Data do caixa previsto]]))</f>
        <v>2018</v>
      </c>
      <c r="N7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78" spans="1:14" hidden="1" x14ac:dyDescent="0.25">
      <c r="A78" s="3">
        <v>43199</v>
      </c>
      <c r="B78" s="3">
        <v>43160</v>
      </c>
      <c r="C78" s="3">
        <v>43199</v>
      </c>
      <c r="D78" t="s">
        <v>19</v>
      </c>
      <c r="E78" t="s">
        <v>30</v>
      </c>
      <c r="F78" t="s">
        <v>344</v>
      </c>
      <c r="G78" s="8">
        <v>3893</v>
      </c>
      <c r="H78">
        <f>IF(TBRegistrosSaídas[[#This Row],[Data do caixa realizado]]="",0,MONTH(TBRegistrosSaídas[[#This Row],[Data do caixa realizado]]))</f>
        <v>4</v>
      </c>
      <c r="I78">
        <f>IF(TBRegistrosSaídas[[#This Row],[Data do caixa realizado]]="",0,YEAR(TBRegistrosSaídas[[#This Row],[Data do caixa realizado]]))</f>
        <v>2018</v>
      </c>
      <c r="J78">
        <f>IF(TBRegistrosSaídas[[#This Row],[Data da competência]]="",0,MONTH(TBRegistrosSaídas[[#This Row],[Data da competência]]))</f>
        <v>3</v>
      </c>
      <c r="K78">
        <f>IF(TBRegistrosSaídas[[#This Row],[Data da competência]]="",0,YEAR(TBRegistrosSaídas[[#This Row],[Data da competência]]))</f>
        <v>2018</v>
      </c>
      <c r="L78">
        <f>IF(TBRegistrosSaídas[[#This Row],[Data do caixa previsto]]="",0,MONTH(TBRegistrosSaídas[[#This Row],[Data do caixa previsto]]))</f>
        <v>4</v>
      </c>
      <c r="M78">
        <f>IF(TBRegistrosSaídas[[#This Row],[Data do caixa previsto]]="",0,YEAR(TBRegistrosSaídas[[#This Row],[Data do caixa previsto]]))</f>
        <v>2018</v>
      </c>
      <c r="N7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79" spans="1:14" hidden="1" x14ac:dyDescent="0.25">
      <c r="A79" s="3">
        <v>43184</v>
      </c>
      <c r="B79" s="3">
        <v>43163</v>
      </c>
      <c r="C79" s="3">
        <v>43184</v>
      </c>
      <c r="D79" t="s">
        <v>19</v>
      </c>
      <c r="E79" t="s">
        <v>30</v>
      </c>
      <c r="F79" t="s">
        <v>208</v>
      </c>
      <c r="G79" s="8">
        <v>1970</v>
      </c>
      <c r="H79">
        <f>IF(TBRegistrosSaídas[[#This Row],[Data do caixa realizado]]="",0,MONTH(TBRegistrosSaídas[[#This Row],[Data do caixa realizado]]))</f>
        <v>3</v>
      </c>
      <c r="I79">
        <f>IF(TBRegistrosSaídas[[#This Row],[Data do caixa realizado]]="",0,YEAR(TBRegistrosSaídas[[#This Row],[Data do caixa realizado]]))</f>
        <v>2018</v>
      </c>
      <c r="J79">
        <f>IF(TBRegistrosSaídas[[#This Row],[Data da competência]]="",0,MONTH(TBRegistrosSaídas[[#This Row],[Data da competência]]))</f>
        <v>3</v>
      </c>
      <c r="K79">
        <f>IF(TBRegistrosSaídas[[#This Row],[Data da competência]]="",0,YEAR(TBRegistrosSaídas[[#This Row],[Data da competência]]))</f>
        <v>2018</v>
      </c>
      <c r="L79">
        <f>IF(TBRegistrosSaídas[[#This Row],[Data do caixa previsto]]="",0,MONTH(TBRegistrosSaídas[[#This Row],[Data do caixa previsto]]))</f>
        <v>3</v>
      </c>
      <c r="M79">
        <f>IF(TBRegistrosSaídas[[#This Row],[Data do caixa previsto]]="",0,YEAR(TBRegistrosSaídas[[#This Row],[Data do caixa previsto]]))</f>
        <v>2018</v>
      </c>
      <c r="N7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0" spans="1:14" hidden="1" x14ac:dyDescent="0.25">
      <c r="A80" s="3">
        <v>43219</v>
      </c>
      <c r="B80" s="3">
        <v>43164</v>
      </c>
      <c r="C80" s="3">
        <v>43219</v>
      </c>
      <c r="D80" t="s">
        <v>19</v>
      </c>
      <c r="E80" t="s">
        <v>15</v>
      </c>
      <c r="F80" t="s">
        <v>345</v>
      </c>
      <c r="G80" s="8">
        <v>729</v>
      </c>
      <c r="H80">
        <f>IF(TBRegistrosSaídas[[#This Row],[Data do caixa realizado]]="",0,MONTH(TBRegistrosSaídas[[#This Row],[Data do caixa realizado]]))</f>
        <v>4</v>
      </c>
      <c r="I80">
        <f>IF(TBRegistrosSaídas[[#This Row],[Data do caixa realizado]]="",0,YEAR(TBRegistrosSaídas[[#This Row],[Data do caixa realizado]]))</f>
        <v>2018</v>
      </c>
      <c r="J80">
        <f>IF(TBRegistrosSaídas[[#This Row],[Data da competência]]="",0,MONTH(TBRegistrosSaídas[[#This Row],[Data da competência]]))</f>
        <v>3</v>
      </c>
      <c r="K80">
        <f>IF(TBRegistrosSaídas[[#This Row],[Data da competência]]="",0,YEAR(TBRegistrosSaídas[[#This Row],[Data da competência]]))</f>
        <v>2018</v>
      </c>
      <c r="L80">
        <f>IF(TBRegistrosSaídas[[#This Row],[Data do caixa previsto]]="",0,MONTH(TBRegistrosSaídas[[#This Row],[Data do caixa previsto]]))</f>
        <v>4</v>
      </c>
      <c r="M80">
        <f>IF(TBRegistrosSaídas[[#This Row],[Data do caixa previsto]]="",0,YEAR(TBRegistrosSaídas[[#This Row],[Data do caixa previsto]]))</f>
        <v>2018</v>
      </c>
      <c r="N8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1" spans="1:14" hidden="1" x14ac:dyDescent="0.25">
      <c r="A81" s="3">
        <v>43188</v>
      </c>
      <c r="B81" s="3">
        <v>43166</v>
      </c>
      <c r="C81" s="3">
        <v>43188</v>
      </c>
      <c r="D81" t="s">
        <v>19</v>
      </c>
      <c r="E81" t="s">
        <v>14</v>
      </c>
      <c r="F81" t="s">
        <v>346</v>
      </c>
      <c r="G81" s="8">
        <v>474</v>
      </c>
      <c r="H81">
        <f>IF(TBRegistrosSaídas[[#This Row],[Data do caixa realizado]]="",0,MONTH(TBRegistrosSaídas[[#This Row],[Data do caixa realizado]]))</f>
        <v>3</v>
      </c>
      <c r="I81">
        <f>IF(TBRegistrosSaídas[[#This Row],[Data do caixa realizado]]="",0,YEAR(TBRegistrosSaídas[[#This Row],[Data do caixa realizado]]))</f>
        <v>2018</v>
      </c>
      <c r="J81">
        <f>IF(TBRegistrosSaídas[[#This Row],[Data da competência]]="",0,MONTH(TBRegistrosSaídas[[#This Row],[Data da competência]]))</f>
        <v>3</v>
      </c>
      <c r="K81">
        <f>IF(TBRegistrosSaídas[[#This Row],[Data da competência]]="",0,YEAR(TBRegistrosSaídas[[#This Row],[Data da competência]]))</f>
        <v>2018</v>
      </c>
      <c r="L81">
        <f>IF(TBRegistrosSaídas[[#This Row],[Data do caixa previsto]]="",0,MONTH(TBRegistrosSaídas[[#This Row],[Data do caixa previsto]]))</f>
        <v>3</v>
      </c>
      <c r="M81">
        <f>IF(TBRegistrosSaídas[[#This Row],[Data do caixa previsto]]="",0,YEAR(TBRegistrosSaídas[[#This Row],[Data do caixa previsto]]))</f>
        <v>2018</v>
      </c>
      <c r="N8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2" spans="1:14" hidden="1" x14ac:dyDescent="0.25">
      <c r="A82" s="3">
        <v>43197</v>
      </c>
      <c r="B82" s="3">
        <v>43168</v>
      </c>
      <c r="C82" s="3">
        <v>43197</v>
      </c>
      <c r="D82" t="s">
        <v>19</v>
      </c>
      <c r="E82" t="s">
        <v>15</v>
      </c>
      <c r="F82" t="s">
        <v>347</v>
      </c>
      <c r="G82" s="8">
        <v>3164</v>
      </c>
      <c r="H82">
        <f>IF(TBRegistrosSaídas[[#This Row],[Data do caixa realizado]]="",0,MONTH(TBRegistrosSaídas[[#This Row],[Data do caixa realizado]]))</f>
        <v>4</v>
      </c>
      <c r="I82">
        <f>IF(TBRegistrosSaídas[[#This Row],[Data do caixa realizado]]="",0,YEAR(TBRegistrosSaídas[[#This Row],[Data do caixa realizado]]))</f>
        <v>2018</v>
      </c>
      <c r="J82">
        <f>IF(TBRegistrosSaídas[[#This Row],[Data da competência]]="",0,MONTH(TBRegistrosSaídas[[#This Row],[Data da competência]]))</f>
        <v>3</v>
      </c>
      <c r="K82">
        <f>IF(TBRegistrosSaídas[[#This Row],[Data da competência]]="",0,YEAR(TBRegistrosSaídas[[#This Row],[Data da competência]]))</f>
        <v>2018</v>
      </c>
      <c r="L82">
        <f>IF(TBRegistrosSaídas[[#This Row],[Data do caixa previsto]]="",0,MONTH(TBRegistrosSaídas[[#This Row],[Data do caixa previsto]]))</f>
        <v>4</v>
      </c>
      <c r="M82">
        <f>IF(TBRegistrosSaídas[[#This Row],[Data do caixa previsto]]="",0,YEAR(TBRegistrosSaídas[[#This Row],[Data do caixa previsto]]))</f>
        <v>2018</v>
      </c>
      <c r="N8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3" spans="1:14" hidden="1" x14ac:dyDescent="0.25">
      <c r="A83" s="3">
        <v>43228</v>
      </c>
      <c r="B83" s="3">
        <v>43173</v>
      </c>
      <c r="C83" s="3">
        <v>43228</v>
      </c>
      <c r="D83" t="s">
        <v>19</v>
      </c>
      <c r="E83" t="s">
        <v>30</v>
      </c>
      <c r="F83" t="s">
        <v>348</v>
      </c>
      <c r="G83" s="8">
        <v>3113</v>
      </c>
      <c r="H83">
        <f>IF(TBRegistrosSaídas[[#This Row],[Data do caixa realizado]]="",0,MONTH(TBRegistrosSaídas[[#This Row],[Data do caixa realizado]]))</f>
        <v>5</v>
      </c>
      <c r="I83">
        <f>IF(TBRegistrosSaídas[[#This Row],[Data do caixa realizado]]="",0,YEAR(TBRegistrosSaídas[[#This Row],[Data do caixa realizado]]))</f>
        <v>2018</v>
      </c>
      <c r="J83">
        <f>IF(TBRegistrosSaídas[[#This Row],[Data da competência]]="",0,MONTH(TBRegistrosSaídas[[#This Row],[Data da competência]]))</f>
        <v>3</v>
      </c>
      <c r="K83">
        <f>IF(TBRegistrosSaídas[[#This Row],[Data da competência]]="",0,YEAR(TBRegistrosSaídas[[#This Row],[Data da competência]]))</f>
        <v>2018</v>
      </c>
      <c r="L83">
        <f>IF(TBRegistrosSaídas[[#This Row],[Data do caixa previsto]]="",0,MONTH(TBRegistrosSaídas[[#This Row],[Data do caixa previsto]]))</f>
        <v>5</v>
      </c>
      <c r="M83">
        <f>IF(TBRegistrosSaídas[[#This Row],[Data do caixa previsto]]="",0,YEAR(TBRegistrosSaídas[[#This Row],[Data do caixa previsto]]))</f>
        <v>2018</v>
      </c>
      <c r="N8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4" spans="1:14" hidden="1" x14ac:dyDescent="0.25">
      <c r="A84" s="3">
        <v>43288</v>
      </c>
      <c r="B84" s="3">
        <v>43176</v>
      </c>
      <c r="C84" s="3">
        <v>43201</v>
      </c>
      <c r="D84" t="s">
        <v>19</v>
      </c>
      <c r="E84" t="s">
        <v>13</v>
      </c>
      <c r="F84" t="s">
        <v>349</v>
      </c>
      <c r="G84" s="8">
        <v>789</v>
      </c>
      <c r="H84">
        <f>IF(TBRegistrosSaídas[[#This Row],[Data do caixa realizado]]="",0,MONTH(TBRegistrosSaídas[[#This Row],[Data do caixa realizado]]))</f>
        <v>7</v>
      </c>
      <c r="I84">
        <f>IF(TBRegistrosSaídas[[#This Row],[Data do caixa realizado]]="",0,YEAR(TBRegistrosSaídas[[#This Row],[Data do caixa realizado]]))</f>
        <v>2018</v>
      </c>
      <c r="J84">
        <f>IF(TBRegistrosSaídas[[#This Row],[Data da competência]]="",0,MONTH(TBRegistrosSaídas[[#This Row],[Data da competência]]))</f>
        <v>3</v>
      </c>
      <c r="K84">
        <f>IF(TBRegistrosSaídas[[#This Row],[Data da competência]]="",0,YEAR(TBRegistrosSaídas[[#This Row],[Data da competência]]))</f>
        <v>2018</v>
      </c>
      <c r="L84">
        <f>IF(TBRegistrosSaídas[[#This Row],[Data do caixa previsto]]="",0,MONTH(TBRegistrosSaídas[[#This Row],[Data do caixa previsto]]))</f>
        <v>4</v>
      </c>
      <c r="M84">
        <f>IF(TBRegistrosSaídas[[#This Row],[Data do caixa previsto]]="",0,YEAR(TBRegistrosSaídas[[#This Row],[Data do caixa previsto]]))</f>
        <v>2018</v>
      </c>
      <c r="N8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87</v>
      </c>
    </row>
    <row r="85" spans="1:14" hidden="1" x14ac:dyDescent="0.25">
      <c r="A85" s="3">
        <v>43191</v>
      </c>
      <c r="B85" s="3">
        <v>43180</v>
      </c>
      <c r="C85" s="3">
        <v>43191</v>
      </c>
      <c r="D85" t="s">
        <v>19</v>
      </c>
      <c r="E85" t="s">
        <v>13</v>
      </c>
      <c r="F85" t="s">
        <v>350</v>
      </c>
      <c r="G85" s="8">
        <v>3521</v>
      </c>
      <c r="H85">
        <f>IF(TBRegistrosSaídas[[#This Row],[Data do caixa realizado]]="",0,MONTH(TBRegistrosSaídas[[#This Row],[Data do caixa realizado]]))</f>
        <v>4</v>
      </c>
      <c r="I85">
        <f>IF(TBRegistrosSaídas[[#This Row],[Data do caixa realizado]]="",0,YEAR(TBRegistrosSaídas[[#This Row],[Data do caixa realizado]]))</f>
        <v>2018</v>
      </c>
      <c r="J85">
        <f>IF(TBRegistrosSaídas[[#This Row],[Data da competência]]="",0,MONTH(TBRegistrosSaídas[[#This Row],[Data da competência]]))</f>
        <v>3</v>
      </c>
      <c r="K85">
        <f>IF(TBRegistrosSaídas[[#This Row],[Data da competência]]="",0,YEAR(TBRegistrosSaídas[[#This Row],[Data da competência]]))</f>
        <v>2018</v>
      </c>
      <c r="L85">
        <f>IF(TBRegistrosSaídas[[#This Row],[Data do caixa previsto]]="",0,MONTH(TBRegistrosSaídas[[#This Row],[Data do caixa previsto]]))</f>
        <v>4</v>
      </c>
      <c r="M85">
        <f>IF(TBRegistrosSaídas[[#This Row],[Data do caixa previsto]]="",0,YEAR(TBRegistrosSaídas[[#This Row],[Data do caixa previsto]]))</f>
        <v>2018</v>
      </c>
      <c r="N8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6" spans="1:14" hidden="1" x14ac:dyDescent="0.25">
      <c r="A86" s="3">
        <v>43187</v>
      </c>
      <c r="B86" s="3">
        <v>43183</v>
      </c>
      <c r="C86" s="3">
        <v>43187</v>
      </c>
      <c r="D86" t="s">
        <v>19</v>
      </c>
      <c r="E86" t="s">
        <v>30</v>
      </c>
      <c r="F86" t="s">
        <v>351</v>
      </c>
      <c r="G86" s="8">
        <v>4947</v>
      </c>
      <c r="H86">
        <f>IF(TBRegistrosSaídas[[#This Row],[Data do caixa realizado]]="",0,MONTH(TBRegistrosSaídas[[#This Row],[Data do caixa realizado]]))</f>
        <v>3</v>
      </c>
      <c r="I86">
        <f>IF(TBRegistrosSaídas[[#This Row],[Data do caixa realizado]]="",0,YEAR(TBRegistrosSaídas[[#This Row],[Data do caixa realizado]]))</f>
        <v>2018</v>
      </c>
      <c r="J86">
        <f>IF(TBRegistrosSaídas[[#This Row],[Data da competência]]="",0,MONTH(TBRegistrosSaídas[[#This Row],[Data da competência]]))</f>
        <v>3</v>
      </c>
      <c r="K86">
        <f>IF(TBRegistrosSaídas[[#This Row],[Data da competência]]="",0,YEAR(TBRegistrosSaídas[[#This Row],[Data da competência]]))</f>
        <v>2018</v>
      </c>
      <c r="L86">
        <f>IF(TBRegistrosSaídas[[#This Row],[Data do caixa previsto]]="",0,MONTH(TBRegistrosSaídas[[#This Row],[Data do caixa previsto]]))</f>
        <v>3</v>
      </c>
      <c r="M86">
        <f>IF(TBRegistrosSaídas[[#This Row],[Data do caixa previsto]]="",0,YEAR(TBRegistrosSaídas[[#This Row],[Data do caixa previsto]]))</f>
        <v>2018</v>
      </c>
      <c r="N8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7" spans="1:14" hidden="1" x14ac:dyDescent="0.25">
      <c r="A87" s="3">
        <v>43223</v>
      </c>
      <c r="B87" s="3">
        <v>43184</v>
      </c>
      <c r="C87" s="3">
        <v>43223</v>
      </c>
      <c r="D87" t="s">
        <v>19</v>
      </c>
      <c r="E87" t="s">
        <v>13</v>
      </c>
      <c r="F87" t="s">
        <v>352</v>
      </c>
      <c r="G87" s="8">
        <v>1527</v>
      </c>
      <c r="H87">
        <f>IF(TBRegistrosSaídas[[#This Row],[Data do caixa realizado]]="",0,MONTH(TBRegistrosSaídas[[#This Row],[Data do caixa realizado]]))</f>
        <v>5</v>
      </c>
      <c r="I87">
        <f>IF(TBRegistrosSaídas[[#This Row],[Data do caixa realizado]]="",0,YEAR(TBRegistrosSaídas[[#This Row],[Data do caixa realizado]]))</f>
        <v>2018</v>
      </c>
      <c r="J87">
        <f>IF(TBRegistrosSaídas[[#This Row],[Data da competência]]="",0,MONTH(TBRegistrosSaídas[[#This Row],[Data da competência]]))</f>
        <v>3</v>
      </c>
      <c r="K87">
        <f>IF(TBRegistrosSaídas[[#This Row],[Data da competência]]="",0,YEAR(TBRegistrosSaídas[[#This Row],[Data da competência]]))</f>
        <v>2018</v>
      </c>
      <c r="L87">
        <f>IF(TBRegistrosSaídas[[#This Row],[Data do caixa previsto]]="",0,MONTH(TBRegistrosSaídas[[#This Row],[Data do caixa previsto]]))</f>
        <v>5</v>
      </c>
      <c r="M87">
        <f>IF(TBRegistrosSaídas[[#This Row],[Data do caixa previsto]]="",0,YEAR(TBRegistrosSaídas[[#This Row],[Data do caixa previsto]]))</f>
        <v>2018</v>
      </c>
      <c r="N8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8" spans="1:14" hidden="1" x14ac:dyDescent="0.25">
      <c r="A88" s="3">
        <v>43234</v>
      </c>
      <c r="B88" s="3">
        <v>43191</v>
      </c>
      <c r="C88" s="3">
        <v>43234</v>
      </c>
      <c r="D88" t="s">
        <v>19</v>
      </c>
      <c r="E88" t="s">
        <v>13</v>
      </c>
      <c r="F88" t="s">
        <v>353</v>
      </c>
      <c r="G88" s="8">
        <v>764</v>
      </c>
      <c r="H88">
        <f>IF(TBRegistrosSaídas[[#This Row],[Data do caixa realizado]]="",0,MONTH(TBRegistrosSaídas[[#This Row],[Data do caixa realizado]]))</f>
        <v>5</v>
      </c>
      <c r="I88">
        <f>IF(TBRegistrosSaídas[[#This Row],[Data do caixa realizado]]="",0,YEAR(TBRegistrosSaídas[[#This Row],[Data do caixa realizado]]))</f>
        <v>2018</v>
      </c>
      <c r="J88">
        <f>IF(TBRegistrosSaídas[[#This Row],[Data da competência]]="",0,MONTH(TBRegistrosSaídas[[#This Row],[Data da competência]]))</f>
        <v>4</v>
      </c>
      <c r="K88">
        <f>IF(TBRegistrosSaídas[[#This Row],[Data da competência]]="",0,YEAR(TBRegistrosSaídas[[#This Row],[Data da competência]]))</f>
        <v>2018</v>
      </c>
      <c r="L88">
        <f>IF(TBRegistrosSaídas[[#This Row],[Data do caixa previsto]]="",0,MONTH(TBRegistrosSaídas[[#This Row],[Data do caixa previsto]]))</f>
        <v>5</v>
      </c>
      <c r="M88">
        <f>IF(TBRegistrosSaídas[[#This Row],[Data do caixa previsto]]="",0,YEAR(TBRegistrosSaídas[[#This Row],[Data do caixa previsto]]))</f>
        <v>2018</v>
      </c>
      <c r="N8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89" spans="1:14" hidden="1" x14ac:dyDescent="0.25">
      <c r="A89" s="3">
        <v>43202</v>
      </c>
      <c r="B89" s="3">
        <v>43193</v>
      </c>
      <c r="C89" s="3">
        <v>43202</v>
      </c>
      <c r="D89" t="s">
        <v>19</v>
      </c>
      <c r="E89" t="s">
        <v>14</v>
      </c>
      <c r="F89" t="s">
        <v>354</v>
      </c>
      <c r="G89" s="8">
        <v>2463</v>
      </c>
      <c r="H89">
        <f>IF(TBRegistrosSaídas[[#This Row],[Data do caixa realizado]]="",0,MONTH(TBRegistrosSaídas[[#This Row],[Data do caixa realizado]]))</f>
        <v>4</v>
      </c>
      <c r="I89">
        <f>IF(TBRegistrosSaídas[[#This Row],[Data do caixa realizado]]="",0,YEAR(TBRegistrosSaídas[[#This Row],[Data do caixa realizado]]))</f>
        <v>2018</v>
      </c>
      <c r="J89">
        <f>IF(TBRegistrosSaídas[[#This Row],[Data da competência]]="",0,MONTH(TBRegistrosSaídas[[#This Row],[Data da competência]]))</f>
        <v>4</v>
      </c>
      <c r="K89">
        <f>IF(TBRegistrosSaídas[[#This Row],[Data da competência]]="",0,YEAR(TBRegistrosSaídas[[#This Row],[Data da competência]]))</f>
        <v>2018</v>
      </c>
      <c r="L89">
        <f>IF(TBRegistrosSaídas[[#This Row],[Data do caixa previsto]]="",0,MONTH(TBRegistrosSaídas[[#This Row],[Data do caixa previsto]]))</f>
        <v>4</v>
      </c>
      <c r="M89">
        <f>IF(TBRegistrosSaídas[[#This Row],[Data do caixa previsto]]="",0,YEAR(TBRegistrosSaídas[[#This Row],[Data do caixa previsto]]))</f>
        <v>2018</v>
      </c>
      <c r="N8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90" spans="1:14" hidden="1" x14ac:dyDescent="0.25">
      <c r="A90" s="3">
        <v>43220</v>
      </c>
      <c r="B90" s="3">
        <v>43195</v>
      </c>
      <c r="C90" s="3">
        <v>43215</v>
      </c>
      <c r="D90" t="s">
        <v>19</v>
      </c>
      <c r="E90" t="s">
        <v>15</v>
      </c>
      <c r="F90" t="s">
        <v>355</v>
      </c>
      <c r="G90" s="8">
        <v>2111</v>
      </c>
      <c r="H90">
        <f>IF(TBRegistrosSaídas[[#This Row],[Data do caixa realizado]]="",0,MONTH(TBRegistrosSaídas[[#This Row],[Data do caixa realizado]]))</f>
        <v>4</v>
      </c>
      <c r="I90">
        <f>IF(TBRegistrosSaídas[[#This Row],[Data do caixa realizado]]="",0,YEAR(TBRegistrosSaídas[[#This Row],[Data do caixa realizado]]))</f>
        <v>2018</v>
      </c>
      <c r="J90">
        <f>IF(TBRegistrosSaídas[[#This Row],[Data da competência]]="",0,MONTH(TBRegistrosSaídas[[#This Row],[Data da competência]]))</f>
        <v>4</v>
      </c>
      <c r="K90">
        <f>IF(TBRegistrosSaídas[[#This Row],[Data da competência]]="",0,YEAR(TBRegistrosSaídas[[#This Row],[Data da competência]]))</f>
        <v>2018</v>
      </c>
      <c r="L90">
        <f>IF(TBRegistrosSaídas[[#This Row],[Data do caixa previsto]]="",0,MONTH(TBRegistrosSaídas[[#This Row],[Data do caixa previsto]]))</f>
        <v>4</v>
      </c>
      <c r="M90">
        <f>IF(TBRegistrosSaídas[[#This Row],[Data do caixa previsto]]="",0,YEAR(TBRegistrosSaídas[[#This Row],[Data do caixa previsto]]))</f>
        <v>2018</v>
      </c>
      <c r="N9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5</v>
      </c>
    </row>
    <row r="91" spans="1:14" hidden="1" x14ac:dyDescent="0.25">
      <c r="A91" s="3">
        <v>43221</v>
      </c>
      <c r="B91" s="3">
        <v>43196</v>
      </c>
      <c r="C91" s="3">
        <v>43221</v>
      </c>
      <c r="D91" t="s">
        <v>19</v>
      </c>
      <c r="E91" t="s">
        <v>30</v>
      </c>
      <c r="F91" t="s">
        <v>356</v>
      </c>
      <c r="G91" s="8">
        <v>1144</v>
      </c>
      <c r="H91">
        <f>IF(TBRegistrosSaídas[[#This Row],[Data do caixa realizado]]="",0,MONTH(TBRegistrosSaídas[[#This Row],[Data do caixa realizado]]))</f>
        <v>5</v>
      </c>
      <c r="I91">
        <f>IF(TBRegistrosSaídas[[#This Row],[Data do caixa realizado]]="",0,YEAR(TBRegistrosSaídas[[#This Row],[Data do caixa realizado]]))</f>
        <v>2018</v>
      </c>
      <c r="J91">
        <f>IF(TBRegistrosSaídas[[#This Row],[Data da competência]]="",0,MONTH(TBRegistrosSaídas[[#This Row],[Data da competência]]))</f>
        <v>4</v>
      </c>
      <c r="K91">
        <f>IF(TBRegistrosSaídas[[#This Row],[Data da competência]]="",0,YEAR(TBRegistrosSaídas[[#This Row],[Data da competência]]))</f>
        <v>2018</v>
      </c>
      <c r="L91">
        <f>IF(TBRegistrosSaídas[[#This Row],[Data do caixa previsto]]="",0,MONTH(TBRegistrosSaídas[[#This Row],[Data do caixa previsto]]))</f>
        <v>5</v>
      </c>
      <c r="M91">
        <f>IF(TBRegistrosSaídas[[#This Row],[Data do caixa previsto]]="",0,YEAR(TBRegistrosSaídas[[#This Row],[Data do caixa previsto]]))</f>
        <v>2018</v>
      </c>
      <c r="N9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92" spans="1:14" hidden="1" x14ac:dyDescent="0.25">
      <c r="A92" s="3">
        <v>43240</v>
      </c>
      <c r="B92" s="3">
        <v>43200</v>
      </c>
      <c r="C92" s="3">
        <v>43240</v>
      </c>
      <c r="D92" t="s">
        <v>19</v>
      </c>
      <c r="E92" t="s">
        <v>15</v>
      </c>
      <c r="F92" t="s">
        <v>357</v>
      </c>
      <c r="G92" s="8">
        <v>597</v>
      </c>
      <c r="H92">
        <f>IF(TBRegistrosSaídas[[#This Row],[Data do caixa realizado]]="",0,MONTH(TBRegistrosSaídas[[#This Row],[Data do caixa realizado]]))</f>
        <v>5</v>
      </c>
      <c r="I92">
        <f>IF(TBRegistrosSaídas[[#This Row],[Data do caixa realizado]]="",0,YEAR(TBRegistrosSaídas[[#This Row],[Data do caixa realizado]]))</f>
        <v>2018</v>
      </c>
      <c r="J92">
        <f>IF(TBRegistrosSaídas[[#This Row],[Data da competência]]="",0,MONTH(TBRegistrosSaídas[[#This Row],[Data da competência]]))</f>
        <v>4</v>
      </c>
      <c r="K92">
        <f>IF(TBRegistrosSaídas[[#This Row],[Data da competência]]="",0,YEAR(TBRegistrosSaídas[[#This Row],[Data da competência]]))</f>
        <v>2018</v>
      </c>
      <c r="L92">
        <f>IF(TBRegistrosSaídas[[#This Row],[Data do caixa previsto]]="",0,MONTH(TBRegistrosSaídas[[#This Row],[Data do caixa previsto]]))</f>
        <v>5</v>
      </c>
      <c r="M92">
        <f>IF(TBRegistrosSaídas[[#This Row],[Data do caixa previsto]]="",0,YEAR(TBRegistrosSaídas[[#This Row],[Data do caixa previsto]]))</f>
        <v>2018</v>
      </c>
      <c r="N9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93" spans="1:14" hidden="1" x14ac:dyDescent="0.25">
      <c r="A93" s="3">
        <v>43290</v>
      </c>
      <c r="B93" s="3">
        <v>43206</v>
      </c>
      <c r="C93" s="3">
        <v>43209</v>
      </c>
      <c r="D93" t="s">
        <v>19</v>
      </c>
      <c r="E93" t="s">
        <v>30</v>
      </c>
      <c r="F93" t="s">
        <v>358</v>
      </c>
      <c r="G93" s="8">
        <v>3445</v>
      </c>
      <c r="H93">
        <f>IF(TBRegistrosSaídas[[#This Row],[Data do caixa realizado]]="",0,MONTH(TBRegistrosSaídas[[#This Row],[Data do caixa realizado]]))</f>
        <v>7</v>
      </c>
      <c r="I93">
        <f>IF(TBRegistrosSaídas[[#This Row],[Data do caixa realizado]]="",0,YEAR(TBRegistrosSaídas[[#This Row],[Data do caixa realizado]]))</f>
        <v>2018</v>
      </c>
      <c r="J93">
        <f>IF(TBRegistrosSaídas[[#This Row],[Data da competência]]="",0,MONTH(TBRegistrosSaídas[[#This Row],[Data da competência]]))</f>
        <v>4</v>
      </c>
      <c r="K93">
        <f>IF(TBRegistrosSaídas[[#This Row],[Data da competência]]="",0,YEAR(TBRegistrosSaídas[[#This Row],[Data da competência]]))</f>
        <v>2018</v>
      </c>
      <c r="L93">
        <f>IF(TBRegistrosSaídas[[#This Row],[Data do caixa previsto]]="",0,MONTH(TBRegistrosSaídas[[#This Row],[Data do caixa previsto]]))</f>
        <v>4</v>
      </c>
      <c r="M93">
        <f>IF(TBRegistrosSaídas[[#This Row],[Data do caixa previsto]]="",0,YEAR(TBRegistrosSaídas[[#This Row],[Data do caixa previsto]]))</f>
        <v>2018</v>
      </c>
      <c r="N9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81</v>
      </c>
    </row>
    <row r="94" spans="1:14" hidden="1" x14ac:dyDescent="0.25">
      <c r="A94" s="3">
        <v>43222</v>
      </c>
      <c r="B94" s="3">
        <v>43212</v>
      </c>
      <c r="C94" s="3">
        <v>43222</v>
      </c>
      <c r="D94" t="s">
        <v>19</v>
      </c>
      <c r="E94" t="s">
        <v>13</v>
      </c>
      <c r="F94" t="s">
        <v>359</v>
      </c>
      <c r="G94" s="8">
        <v>1996</v>
      </c>
      <c r="H94">
        <f>IF(TBRegistrosSaídas[[#This Row],[Data do caixa realizado]]="",0,MONTH(TBRegistrosSaídas[[#This Row],[Data do caixa realizado]]))</f>
        <v>5</v>
      </c>
      <c r="I94">
        <f>IF(TBRegistrosSaídas[[#This Row],[Data do caixa realizado]]="",0,YEAR(TBRegistrosSaídas[[#This Row],[Data do caixa realizado]]))</f>
        <v>2018</v>
      </c>
      <c r="J94">
        <f>IF(TBRegistrosSaídas[[#This Row],[Data da competência]]="",0,MONTH(TBRegistrosSaídas[[#This Row],[Data da competência]]))</f>
        <v>4</v>
      </c>
      <c r="K94">
        <f>IF(TBRegistrosSaídas[[#This Row],[Data da competência]]="",0,YEAR(TBRegistrosSaídas[[#This Row],[Data da competência]]))</f>
        <v>2018</v>
      </c>
      <c r="L94">
        <f>IF(TBRegistrosSaídas[[#This Row],[Data do caixa previsto]]="",0,MONTH(TBRegistrosSaídas[[#This Row],[Data do caixa previsto]]))</f>
        <v>5</v>
      </c>
      <c r="M94">
        <f>IF(TBRegistrosSaídas[[#This Row],[Data do caixa previsto]]="",0,YEAR(TBRegistrosSaídas[[#This Row],[Data do caixa previsto]]))</f>
        <v>2018</v>
      </c>
      <c r="N9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95" spans="1:14" hidden="1" x14ac:dyDescent="0.25">
      <c r="A95" s="3">
        <v>43232</v>
      </c>
      <c r="B95" s="3">
        <v>43218</v>
      </c>
      <c r="C95" s="3">
        <v>43232</v>
      </c>
      <c r="D95" t="s">
        <v>19</v>
      </c>
      <c r="E95" t="s">
        <v>15</v>
      </c>
      <c r="F95" t="s">
        <v>360</v>
      </c>
      <c r="G95" s="8">
        <v>1254</v>
      </c>
      <c r="H95">
        <f>IF(TBRegistrosSaídas[[#This Row],[Data do caixa realizado]]="",0,MONTH(TBRegistrosSaídas[[#This Row],[Data do caixa realizado]]))</f>
        <v>5</v>
      </c>
      <c r="I95">
        <f>IF(TBRegistrosSaídas[[#This Row],[Data do caixa realizado]]="",0,YEAR(TBRegistrosSaídas[[#This Row],[Data do caixa realizado]]))</f>
        <v>2018</v>
      </c>
      <c r="J95">
        <f>IF(TBRegistrosSaídas[[#This Row],[Data da competência]]="",0,MONTH(TBRegistrosSaídas[[#This Row],[Data da competência]]))</f>
        <v>4</v>
      </c>
      <c r="K95">
        <f>IF(TBRegistrosSaídas[[#This Row],[Data da competência]]="",0,YEAR(TBRegistrosSaídas[[#This Row],[Data da competência]]))</f>
        <v>2018</v>
      </c>
      <c r="L95">
        <f>IF(TBRegistrosSaídas[[#This Row],[Data do caixa previsto]]="",0,MONTH(TBRegistrosSaídas[[#This Row],[Data do caixa previsto]]))</f>
        <v>5</v>
      </c>
      <c r="M95">
        <f>IF(TBRegistrosSaídas[[#This Row],[Data do caixa previsto]]="",0,YEAR(TBRegistrosSaídas[[#This Row],[Data do caixa previsto]]))</f>
        <v>2018</v>
      </c>
      <c r="N9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96" spans="1:14" hidden="1" x14ac:dyDescent="0.25">
      <c r="A96" s="3">
        <v>43241</v>
      </c>
      <c r="B96" s="3">
        <v>43219</v>
      </c>
      <c r="C96" s="3">
        <v>43223</v>
      </c>
      <c r="D96" t="s">
        <v>19</v>
      </c>
      <c r="E96" t="s">
        <v>15</v>
      </c>
      <c r="F96" t="s">
        <v>361</v>
      </c>
      <c r="G96" s="8">
        <v>905</v>
      </c>
      <c r="H96">
        <f>IF(TBRegistrosSaídas[[#This Row],[Data do caixa realizado]]="",0,MONTH(TBRegistrosSaídas[[#This Row],[Data do caixa realizado]]))</f>
        <v>5</v>
      </c>
      <c r="I96">
        <f>IF(TBRegistrosSaídas[[#This Row],[Data do caixa realizado]]="",0,YEAR(TBRegistrosSaídas[[#This Row],[Data do caixa realizado]]))</f>
        <v>2018</v>
      </c>
      <c r="J96">
        <f>IF(TBRegistrosSaídas[[#This Row],[Data da competência]]="",0,MONTH(TBRegistrosSaídas[[#This Row],[Data da competência]]))</f>
        <v>4</v>
      </c>
      <c r="K96">
        <f>IF(TBRegistrosSaídas[[#This Row],[Data da competência]]="",0,YEAR(TBRegistrosSaídas[[#This Row],[Data da competência]]))</f>
        <v>2018</v>
      </c>
      <c r="L96">
        <f>IF(TBRegistrosSaídas[[#This Row],[Data do caixa previsto]]="",0,MONTH(TBRegistrosSaídas[[#This Row],[Data do caixa previsto]]))</f>
        <v>5</v>
      </c>
      <c r="M96">
        <f>IF(TBRegistrosSaídas[[#This Row],[Data do caixa previsto]]="",0,YEAR(TBRegistrosSaídas[[#This Row],[Data do caixa previsto]]))</f>
        <v>2018</v>
      </c>
      <c r="N9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18</v>
      </c>
    </row>
    <row r="97" spans="1:14" ht="31.5" hidden="1" customHeight="1" x14ac:dyDescent="0.25">
      <c r="A97" s="3">
        <v>43251</v>
      </c>
      <c r="B97" s="3">
        <v>43222</v>
      </c>
      <c r="C97" s="3">
        <v>43251</v>
      </c>
      <c r="D97" t="s">
        <v>19</v>
      </c>
      <c r="E97" t="s">
        <v>14</v>
      </c>
      <c r="F97" t="s">
        <v>362</v>
      </c>
      <c r="G97" s="8">
        <v>2975</v>
      </c>
      <c r="H97">
        <f>IF(TBRegistrosSaídas[[#This Row],[Data do caixa realizado]]="",0,MONTH(TBRegistrosSaídas[[#This Row],[Data do caixa realizado]]))</f>
        <v>5</v>
      </c>
      <c r="I97">
        <f>IF(TBRegistrosSaídas[[#This Row],[Data do caixa realizado]]="",0,YEAR(TBRegistrosSaídas[[#This Row],[Data do caixa realizado]]))</f>
        <v>2018</v>
      </c>
      <c r="J97">
        <f>IF(TBRegistrosSaídas[[#This Row],[Data da competência]]="",0,MONTH(TBRegistrosSaídas[[#This Row],[Data da competência]]))</f>
        <v>5</v>
      </c>
      <c r="K97">
        <f>IF(TBRegistrosSaídas[[#This Row],[Data da competência]]="",0,YEAR(TBRegistrosSaídas[[#This Row],[Data da competência]]))</f>
        <v>2018</v>
      </c>
      <c r="L97">
        <f>IF(TBRegistrosSaídas[[#This Row],[Data do caixa previsto]]="",0,MONTH(TBRegistrosSaídas[[#This Row],[Data do caixa previsto]]))</f>
        <v>5</v>
      </c>
      <c r="M97">
        <f>IF(TBRegistrosSaídas[[#This Row],[Data do caixa previsto]]="",0,YEAR(TBRegistrosSaídas[[#This Row],[Data do caixa previsto]]))</f>
        <v>2018</v>
      </c>
      <c r="N9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98" spans="1:14" ht="21" hidden="1" customHeight="1" x14ac:dyDescent="0.25">
      <c r="A98" s="3">
        <v>43228</v>
      </c>
      <c r="B98" s="3">
        <v>43223</v>
      </c>
      <c r="C98" s="3">
        <v>43228</v>
      </c>
      <c r="D98" t="s">
        <v>19</v>
      </c>
      <c r="E98" t="s">
        <v>30</v>
      </c>
      <c r="F98" t="s">
        <v>363</v>
      </c>
      <c r="G98" s="8">
        <v>4807</v>
      </c>
      <c r="H98">
        <f>IF(TBRegistrosSaídas[[#This Row],[Data do caixa realizado]]="",0,MONTH(TBRegistrosSaídas[[#This Row],[Data do caixa realizado]]))</f>
        <v>5</v>
      </c>
      <c r="I98">
        <f>IF(TBRegistrosSaídas[[#This Row],[Data do caixa realizado]]="",0,YEAR(TBRegistrosSaídas[[#This Row],[Data do caixa realizado]]))</f>
        <v>2018</v>
      </c>
      <c r="J98">
        <f>IF(TBRegistrosSaídas[[#This Row],[Data da competência]]="",0,MONTH(TBRegistrosSaídas[[#This Row],[Data da competência]]))</f>
        <v>5</v>
      </c>
      <c r="K98">
        <f>IF(TBRegistrosSaídas[[#This Row],[Data da competência]]="",0,YEAR(TBRegistrosSaídas[[#This Row],[Data da competência]]))</f>
        <v>2018</v>
      </c>
      <c r="L98">
        <f>IF(TBRegistrosSaídas[[#This Row],[Data do caixa previsto]]="",0,MONTH(TBRegistrosSaídas[[#This Row],[Data do caixa previsto]]))</f>
        <v>5</v>
      </c>
      <c r="M98">
        <f>IF(TBRegistrosSaídas[[#This Row],[Data do caixa previsto]]="",0,YEAR(TBRegistrosSaídas[[#This Row],[Data do caixa previsto]]))</f>
        <v>2018</v>
      </c>
      <c r="N9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99" spans="1:14" hidden="1" x14ac:dyDescent="0.25">
      <c r="A99" s="3">
        <v>43264</v>
      </c>
      <c r="B99" s="3">
        <v>43230</v>
      </c>
      <c r="C99" s="3">
        <v>43264</v>
      </c>
      <c r="D99" t="s">
        <v>19</v>
      </c>
      <c r="E99" t="s">
        <v>13</v>
      </c>
      <c r="F99" t="s">
        <v>364</v>
      </c>
      <c r="G99" s="8">
        <v>1882</v>
      </c>
      <c r="H99">
        <f>IF(TBRegistrosSaídas[[#This Row],[Data do caixa realizado]]="",0,MONTH(TBRegistrosSaídas[[#This Row],[Data do caixa realizado]]))</f>
        <v>6</v>
      </c>
      <c r="I99">
        <f>IF(TBRegistrosSaídas[[#This Row],[Data do caixa realizado]]="",0,YEAR(TBRegistrosSaídas[[#This Row],[Data do caixa realizado]]))</f>
        <v>2018</v>
      </c>
      <c r="J99">
        <f>IF(TBRegistrosSaídas[[#This Row],[Data da competência]]="",0,MONTH(TBRegistrosSaídas[[#This Row],[Data da competência]]))</f>
        <v>5</v>
      </c>
      <c r="K99">
        <f>IF(TBRegistrosSaídas[[#This Row],[Data da competência]]="",0,YEAR(TBRegistrosSaídas[[#This Row],[Data da competência]]))</f>
        <v>2018</v>
      </c>
      <c r="L99">
        <f>IF(TBRegistrosSaídas[[#This Row],[Data do caixa previsto]]="",0,MONTH(TBRegistrosSaídas[[#This Row],[Data do caixa previsto]]))</f>
        <v>6</v>
      </c>
      <c r="M99">
        <f>IF(TBRegistrosSaídas[[#This Row],[Data do caixa previsto]]="",0,YEAR(TBRegistrosSaídas[[#This Row],[Data do caixa previsto]]))</f>
        <v>2018</v>
      </c>
      <c r="N9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00" spans="1:14" hidden="1" x14ac:dyDescent="0.25">
      <c r="A100" s="3">
        <v>43278</v>
      </c>
      <c r="B100" s="3">
        <v>43235</v>
      </c>
      <c r="C100" s="3">
        <v>43278</v>
      </c>
      <c r="D100" t="s">
        <v>19</v>
      </c>
      <c r="E100" t="s">
        <v>17</v>
      </c>
      <c r="F100" t="s">
        <v>365</v>
      </c>
      <c r="G100" s="8">
        <v>3932</v>
      </c>
      <c r="H100">
        <f>IF(TBRegistrosSaídas[[#This Row],[Data do caixa realizado]]="",0,MONTH(TBRegistrosSaídas[[#This Row],[Data do caixa realizado]]))</f>
        <v>6</v>
      </c>
      <c r="I100">
        <f>IF(TBRegistrosSaídas[[#This Row],[Data do caixa realizado]]="",0,YEAR(TBRegistrosSaídas[[#This Row],[Data do caixa realizado]]))</f>
        <v>2018</v>
      </c>
      <c r="J100">
        <f>IF(TBRegistrosSaídas[[#This Row],[Data da competência]]="",0,MONTH(TBRegistrosSaídas[[#This Row],[Data da competência]]))</f>
        <v>5</v>
      </c>
      <c r="K100">
        <f>IF(TBRegistrosSaídas[[#This Row],[Data da competência]]="",0,YEAR(TBRegistrosSaídas[[#This Row],[Data da competência]]))</f>
        <v>2018</v>
      </c>
      <c r="L100">
        <f>IF(TBRegistrosSaídas[[#This Row],[Data do caixa previsto]]="",0,MONTH(TBRegistrosSaídas[[#This Row],[Data do caixa previsto]]))</f>
        <v>6</v>
      </c>
      <c r="M100">
        <f>IF(TBRegistrosSaídas[[#This Row],[Data do caixa previsto]]="",0,YEAR(TBRegistrosSaídas[[#This Row],[Data do caixa previsto]]))</f>
        <v>2018</v>
      </c>
      <c r="N10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01" spans="1:14" x14ac:dyDescent="0.25">
      <c r="A101" s="3"/>
      <c r="B101" s="3">
        <v>43238</v>
      </c>
      <c r="C101" s="3">
        <v>43253</v>
      </c>
      <c r="D101" t="s">
        <v>19</v>
      </c>
      <c r="E101" t="s">
        <v>30</v>
      </c>
      <c r="F101" t="s">
        <v>366</v>
      </c>
      <c r="G101" s="8">
        <v>701</v>
      </c>
      <c r="H101">
        <f>IF(TBRegistrosSaídas[[#This Row],[Data do caixa realizado]]="",0,MONTH(TBRegistrosSaídas[[#This Row],[Data do caixa realizado]]))</f>
        <v>0</v>
      </c>
      <c r="I101">
        <f>IF(TBRegistrosSaídas[[#This Row],[Data do caixa realizado]]="",0,YEAR(TBRegistrosSaídas[[#This Row],[Data do caixa realizado]]))</f>
        <v>0</v>
      </c>
      <c r="J101">
        <f>IF(TBRegistrosSaídas[[#This Row],[Data da competência]]="",0,MONTH(TBRegistrosSaídas[[#This Row],[Data da competência]]))</f>
        <v>5</v>
      </c>
      <c r="K101">
        <f>IF(TBRegistrosSaídas[[#This Row],[Data da competência]]="",0,YEAR(TBRegistrosSaídas[[#This Row],[Data da competência]]))</f>
        <v>2018</v>
      </c>
      <c r="L101">
        <f>IF(TBRegistrosSaídas[[#This Row],[Data do caixa previsto]]="",0,MONTH(TBRegistrosSaídas[[#This Row],[Data do caixa previsto]]))</f>
        <v>6</v>
      </c>
      <c r="M101">
        <f>IF(TBRegistrosSaídas[[#This Row],[Data do caixa previsto]]="",0,YEAR(TBRegistrosSaídas[[#This Row],[Data do caixa previsto]]))</f>
        <v>2018</v>
      </c>
      <c r="N10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02" spans="1:14" hidden="1" x14ac:dyDescent="0.25">
      <c r="A102" s="3">
        <v>43278</v>
      </c>
      <c r="B102" s="3">
        <v>43239</v>
      </c>
      <c r="C102" s="3">
        <v>43278</v>
      </c>
      <c r="D102" t="s">
        <v>19</v>
      </c>
      <c r="E102" t="s">
        <v>30</v>
      </c>
      <c r="F102" t="s">
        <v>367</v>
      </c>
      <c r="G102" s="8">
        <v>2651</v>
      </c>
      <c r="H102">
        <f>IF(TBRegistrosSaídas[[#This Row],[Data do caixa realizado]]="",0,MONTH(TBRegistrosSaídas[[#This Row],[Data do caixa realizado]]))</f>
        <v>6</v>
      </c>
      <c r="I102">
        <f>IF(TBRegistrosSaídas[[#This Row],[Data do caixa realizado]]="",0,YEAR(TBRegistrosSaídas[[#This Row],[Data do caixa realizado]]))</f>
        <v>2018</v>
      </c>
      <c r="J102">
        <f>IF(TBRegistrosSaídas[[#This Row],[Data da competência]]="",0,MONTH(TBRegistrosSaídas[[#This Row],[Data da competência]]))</f>
        <v>5</v>
      </c>
      <c r="K102">
        <f>IF(TBRegistrosSaídas[[#This Row],[Data da competência]]="",0,YEAR(TBRegistrosSaídas[[#This Row],[Data da competência]]))</f>
        <v>2018</v>
      </c>
      <c r="L102">
        <f>IF(TBRegistrosSaídas[[#This Row],[Data do caixa previsto]]="",0,MONTH(TBRegistrosSaídas[[#This Row],[Data do caixa previsto]]))</f>
        <v>6</v>
      </c>
      <c r="M102">
        <f>IF(TBRegistrosSaídas[[#This Row],[Data do caixa previsto]]="",0,YEAR(TBRegistrosSaídas[[#This Row],[Data do caixa previsto]]))</f>
        <v>2018</v>
      </c>
      <c r="N10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03" spans="1:14" hidden="1" x14ac:dyDescent="0.25">
      <c r="A103" s="3">
        <v>43350</v>
      </c>
      <c r="B103" s="3">
        <v>43246</v>
      </c>
      <c r="C103" s="3">
        <v>43282</v>
      </c>
      <c r="D103" t="s">
        <v>19</v>
      </c>
      <c r="E103" t="s">
        <v>30</v>
      </c>
      <c r="F103" t="s">
        <v>368</v>
      </c>
      <c r="G103" s="8">
        <v>3792</v>
      </c>
      <c r="H103">
        <f>IF(TBRegistrosSaídas[[#This Row],[Data do caixa realizado]]="",0,MONTH(TBRegistrosSaídas[[#This Row],[Data do caixa realizado]]))</f>
        <v>9</v>
      </c>
      <c r="I103">
        <f>IF(TBRegistrosSaídas[[#This Row],[Data do caixa realizado]]="",0,YEAR(TBRegistrosSaídas[[#This Row],[Data do caixa realizado]]))</f>
        <v>2018</v>
      </c>
      <c r="J103">
        <f>IF(TBRegistrosSaídas[[#This Row],[Data da competência]]="",0,MONTH(TBRegistrosSaídas[[#This Row],[Data da competência]]))</f>
        <v>5</v>
      </c>
      <c r="K103">
        <f>IF(TBRegistrosSaídas[[#This Row],[Data da competência]]="",0,YEAR(TBRegistrosSaídas[[#This Row],[Data da competência]]))</f>
        <v>2018</v>
      </c>
      <c r="L103">
        <f>IF(TBRegistrosSaídas[[#This Row],[Data do caixa previsto]]="",0,MONTH(TBRegistrosSaídas[[#This Row],[Data do caixa previsto]]))</f>
        <v>7</v>
      </c>
      <c r="M103">
        <f>IF(TBRegistrosSaídas[[#This Row],[Data do caixa previsto]]="",0,YEAR(TBRegistrosSaídas[[#This Row],[Data do caixa previsto]]))</f>
        <v>2018</v>
      </c>
      <c r="N10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68</v>
      </c>
    </row>
    <row r="104" spans="1:14" hidden="1" x14ac:dyDescent="0.25">
      <c r="A104" s="3">
        <v>43334</v>
      </c>
      <c r="B104" s="3">
        <v>43248</v>
      </c>
      <c r="C104" s="3">
        <v>43306</v>
      </c>
      <c r="D104" t="s">
        <v>19</v>
      </c>
      <c r="E104" t="s">
        <v>17</v>
      </c>
      <c r="F104" t="s">
        <v>369</v>
      </c>
      <c r="G104" s="8">
        <v>611</v>
      </c>
      <c r="H104">
        <f>IF(TBRegistrosSaídas[[#This Row],[Data do caixa realizado]]="",0,MONTH(TBRegistrosSaídas[[#This Row],[Data do caixa realizado]]))</f>
        <v>8</v>
      </c>
      <c r="I104">
        <f>IF(TBRegistrosSaídas[[#This Row],[Data do caixa realizado]]="",0,YEAR(TBRegistrosSaídas[[#This Row],[Data do caixa realizado]]))</f>
        <v>2018</v>
      </c>
      <c r="J104">
        <f>IF(TBRegistrosSaídas[[#This Row],[Data da competência]]="",0,MONTH(TBRegistrosSaídas[[#This Row],[Data da competência]]))</f>
        <v>5</v>
      </c>
      <c r="K104">
        <f>IF(TBRegistrosSaídas[[#This Row],[Data da competência]]="",0,YEAR(TBRegistrosSaídas[[#This Row],[Data da competência]]))</f>
        <v>2018</v>
      </c>
      <c r="L104">
        <f>IF(TBRegistrosSaídas[[#This Row],[Data do caixa previsto]]="",0,MONTH(TBRegistrosSaídas[[#This Row],[Data do caixa previsto]]))</f>
        <v>7</v>
      </c>
      <c r="M104">
        <f>IF(TBRegistrosSaídas[[#This Row],[Data do caixa previsto]]="",0,YEAR(TBRegistrosSaídas[[#This Row],[Data do caixa previsto]]))</f>
        <v>2018</v>
      </c>
      <c r="N10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28</v>
      </c>
    </row>
    <row r="105" spans="1:14" hidden="1" x14ac:dyDescent="0.25">
      <c r="A105" s="3">
        <v>43292</v>
      </c>
      <c r="B105" s="3">
        <v>43251</v>
      </c>
      <c r="C105" s="3">
        <v>43292</v>
      </c>
      <c r="D105" t="s">
        <v>19</v>
      </c>
      <c r="E105" t="s">
        <v>14</v>
      </c>
      <c r="F105" t="s">
        <v>370</v>
      </c>
      <c r="G105" s="8">
        <v>3431</v>
      </c>
      <c r="H105">
        <f>IF(TBRegistrosSaídas[[#This Row],[Data do caixa realizado]]="",0,MONTH(TBRegistrosSaídas[[#This Row],[Data do caixa realizado]]))</f>
        <v>7</v>
      </c>
      <c r="I105">
        <f>IF(TBRegistrosSaídas[[#This Row],[Data do caixa realizado]]="",0,YEAR(TBRegistrosSaídas[[#This Row],[Data do caixa realizado]]))</f>
        <v>2018</v>
      </c>
      <c r="J105">
        <f>IF(TBRegistrosSaídas[[#This Row],[Data da competência]]="",0,MONTH(TBRegistrosSaídas[[#This Row],[Data da competência]]))</f>
        <v>5</v>
      </c>
      <c r="K105">
        <f>IF(TBRegistrosSaídas[[#This Row],[Data da competência]]="",0,YEAR(TBRegistrosSaídas[[#This Row],[Data da competência]]))</f>
        <v>2018</v>
      </c>
      <c r="L105">
        <f>IF(TBRegistrosSaídas[[#This Row],[Data do caixa previsto]]="",0,MONTH(TBRegistrosSaídas[[#This Row],[Data do caixa previsto]]))</f>
        <v>7</v>
      </c>
      <c r="M105">
        <f>IF(TBRegistrosSaídas[[#This Row],[Data do caixa previsto]]="",0,YEAR(TBRegistrosSaídas[[#This Row],[Data do caixa previsto]]))</f>
        <v>2018</v>
      </c>
      <c r="N10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06" spans="1:14" hidden="1" x14ac:dyDescent="0.25">
      <c r="A106" s="3">
        <v>43279</v>
      </c>
      <c r="B106" s="3">
        <v>43253</v>
      </c>
      <c r="C106" s="3">
        <v>43279</v>
      </c>
      <c r="D106" t="s">
        <v>19</v>
      </c>
      <c r="E106" t="s">
        <v>30</v>
      </c>
      <c r="F106" t="s">
        <v>371</v>
      </c>
      <c r="G106" s="8">
        <v>3670</v>
      </c>
      <c r="H106">
        <f>IF(TBRegistrosSaídas[[#This Row],[Data do caixa realizado]]="",0,MONTH(TBRegistrosSaídas[[#This Row],[Data do caixa realizado]]))</f>
        <v>6</v>
      </c>
      <c r="I106">
        <f>IF(TBRegistrosSaídas[[#This Row],[Data do caixa realizado]]="",0,YEAR(TBRegistrosSaídas[[#This Row],[Data do caixa realizado]]))</f>
        <v>2018</v>
      </c>
      <c r="J106">
        <f>IF(TBRegistrosSaídas[[#This Row],[Data da competência]]="",0,MONTH(TBRegistrosSaídas[[#This Row],[Data da competência]]))</f>
        <v>6</v>
      </c>
      <c r="K106">
        <f>IF(TBRegistrosSaídas[[#This Row],[Data da competência]]="",0,YEAR(TBRegistrosSaídas[[#This Row],[Data da competência]]))</f>
        <v>2018</v>
      </c>
      <c r="L106">
        <f>IF(TBRegistrosSaídas[[#This Row],[Data do caixa previsto]]="",0,MONTH(TBRegistrosSaídas[[#This Row],[Data do caixa previsto]]))</f>
        <v>6</v>
      </c>
      <c r="M106">
        <f>IF(TBRegistrosSaídas[[#This Row],[Data do caixa previsto]]="",0,YEAR(TBRegistrosSaídas[[#This Row],[Data do caixa previsto]]))</f>
        <v>2018</v>
      </c>
      <c r="N10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07" spans="1:14" hidden="1" x14ac:dyDescent="0.25">
      <c r="A107" s="3">
        <v>43259</v>
      </c>
      <c r="B107" s="3">
        <v>43255</v>
      </c>
      <c r="C107" s="3">
        <v>43259</v>
      </c>
      <c r="D107" t="s">
        <v>19</v>
      </c>
      <c r="E107" t="s">
        <v>30</v>
      </c>
      <c r="F107" t="s">
        <v>372</v>
      </c>
      <c r="G107" s="8">
        <v>4320</v>
      </c>
      <c r="H107">
        <f>IF(TBRegistrosSaídas[[#This Row],[Data do caixa realizado]]="",0,MONTH(TBRegistrosSaídas[[#This Row],[Data do caixa realizado]]))</f>
        <v>6</v>
      </c>
      <c r="I107">
        <f>IF(TBRegistrosSaídas[[#This Row],[Data do caixa realizado]]="",0,YEAR(TBRegistrosSaídas[[#This Row],[Data do caixa realizado]]))</f>
        <v>2018</v>
      </c>
      <c r="J107">
        <f>IF(TBRegistrosSaídas[[#This Row],[Data da competência]]="",0,MONTH(TBRegistrosSaídas[[#This Row],[Data da competência]]))</f>
        <v>6</v>
      </c>
      <c r="K107">
        <f>IF(TBRegistrosSaídas[[#This Row],[Data da competência]]="",0,YEAR(TBRegistrosSaídas[[#This Row],[Data da competência]]))</f>
        <v>2018</v>
      </c>
      <c r="L107">
        <f>IF(TBRegistrosSaídas[[#This Row],[Data do caixa previsto]]="",0,MONTH(TBRegistrosSaídas[[#This Row],[Data do caixa previsto]]))</f>
        <v>6</v>
      </c>
      <c r="M107">
        <f>IF(TBRegistrosSaídas[[#This Row],[Data do caixa previsto]]="",0,YEAR(TBRegistrosSaídas[[#This Row],[Data do caixa previsto]]))</f>
        <v>2018</v>
      </c>
      <c r="N10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08" spans="1:14" hidden="1" x14ac:dyDescent="0.25">
      <c r="A108" s="3">
        <v>43282</v>
      </c>
      <c r="B108" s="3">
        <v>43256</v>
      </c>
      <c r="C108" s="3">
        <v>43282</v>
      </c>
      <c r="D108" t="s">
        <v>19</v>
      </c>
      <c r="E108" t="s">
        <v>14</v>
      </c>
      <c r="F108" t="s">
        <v>373</v>
      </c>
      <c r="G108" s="8">
        <v>1809</v>
      </c>
      <c r="H108">
        <f>IF(TBRegistrosSaídas[[#This Row],[Data do caixa realizado]]="",0,MONTH(TBRegistrosSaídas[[#This Row],[Data do caixa realizado]]))</f>
        <v>7</v>
      </c>
      <c r="I108">
        <f>IF(TBRegistrosSaídas[[#This Row],[Data do caixa realizado]]="",0,YEAR(TBRegistrosSaídas[[#This Row],[Data do caixa realizado]]))</f>
        <v>2018</v>
      </c>
      <c r="J108">
        <f>IF(TBRegistrosSaídas[[#This Row],[Data da competência]]="",0,MONTH(TBRegistrosSaídas[[#This Row],[Data da competência]]))</f>
        <v>6</v>
      </c>
      <c r="K108">
        <f>IF(TBRegistrosSaídas[[#This Row],[Data da competência]]="",0,YEAR(TBRegistrosSaídas[[#This Row],[Data da competência]]))</f>
        <v>2018</v>
      </c>
      <c r="L108">
        <f>IF(TBRegistrosSaídas[[#This Row],[Data do caixa previsto]]="",0,MONTH(TBRegistrosSaídas[[#This Row],[Data do caixa previsto]]))</f>
        <v>7</v>
      </c>
      <c r="M108">
        <f>IF(TBRegistrosSaídas[[#This Row],[Data do caixa previsto]]="",0,YEAR(TBRegistrosSaídas[[#This Row],[Data do caixa previsto]]))</f>
        <v>2018</v>
      </c>
      <c r="N10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09" spans="1:14" hidden="1" x14ac:dyDescent="0.25">
      <c r="A109" s="3">
        <v>43306</v>
      </c>
      <c r="B109" s="3">
        <v>43258</v>
      </c>
      <c r="C109" s="3">
        <v>43306</v>
      </c>
      <c r="D109" t="s">
        <v>19</v>
      </c>
      <c r="E109" t="s">
        <v>30</v>
      </c>
      <c r="F109" t="s">
        <v>374</v>
      </c>
      <c r="G109" s="8">
        <v>667</v>
      </c>
      <c r="H109">
        <f>IF(TBRegistrosSaídas[[#This Row],[Data do caixa realizado]]="",0,MONTH(TBRegistrosSaídas[[#This Row],[Data do caixa realizado]]))</f>
        <v>7</v>
      </c>
      <c r="I109">
        <f>IF(TBRegistrosSaídas[[#This Row],[Data do caixa realizado]]="",0,YEAR(TBRegistrosSaídas[[#This Row],[Data do caixa realizado]]))</f>
        <v>2018</v>
      </c>
      <c r="J109">
        <f>IF(TBRegistrosSaídas[[#This Row],[Data da competência]]="",0,MONTH(TBRegistrosSaídas[[#This Row],[Data da competência]]))</f>
        <v>6</v>
      </c>
      <c r="K109">
        <f>IF(TBRegistrosSaídas[[#This Row],[Data da competência]]="",0,YEAR(TBRegistrosSaídas[[#This Row],[Data da competência]]))</f>
        <v>2018</v>
      </c>
      <c r="L109">
        <f>IF(TBRegistrosSaídas[[#This Row],[Data do caixa previsto]]="",0,MONTH(TBRegistrosSaídas[[#This Row],[Data do caixa previsto]]))</f>
        <v>7</v>
      </c>
      <c r="M109">
        <f>IF(TBRegistrosSaídas[[#This Row],[Data do caixa previsto]]="",0,YEAR(TBRegistrosSaídas[[#This Row],[Data do caixa previsto]]))</f>
        <v>2018</v>
      </c>
      <c r="N10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0" spans="1:14" hidden="1" x14ac:dyDescent="0.25">
      <c r="A110" s="3">
        <v>43269</v>
      </c>
      <c r="B110" s="3">
        <v>43262</v>
      </c>
      <c r="C110" s="3">
        <v>43269</v>
      </c>
      <c r="D110" t="s">
        <v>19</v>
      </c>
      <c r="E110" t="s">
        <v>13</v>
      </c>
      <c r="F110" t="s">
        <v>375</v>
      </c>
      <c r="G110" s="8">
        <v>1613</v>
      </c>
      <c r="H110">
        <f>IF(TBRegistrosSaídas[[#This Row],[Data do caixa realizado]]="",0,MONTH(TBRegistrosSaídas[[#This Row],[Data do caixa realizado]]))</f>
        <v>6</v>
      </c>
      <c r="I110">
        <f>IF(TBRegistrosSaídas[[#This Row],[Data do caixa realizado]]="",0,YEAR(TBRegistrosSaídas[[#This Row],[Data do caixa realizado]]))</f>
        <v>2018</v>
      </c>
      <c r="J110">
        <f>IF(TBRegistrosSaídas[[#This Row],[Data da competência]]="",0,MONTH(TBRegistrosSaídas[[#This Row],[Data da competência]]))</f>
        <v>6</v>
      </c>
      <c r="K110">
        <f>IF(TBRegistrosSaídas[[#This Row],[Data da competência]]="",0,YEAR(TBRegistrosSaídas[[#This Row],[Data da competência]]))</f>
        <v>2018</v>
      </c>
      <c r="L110">
        <f>IF(TBRegistrosSaídas[[#This Row],[Data do caixa previsto]]="",0,MONTH(TBRegistrosSaídas[[#This Row],[Data do caixa previsto]]))</f>
        <v>6</v>
      </c>
      <c r="M110">
        <f>IF(TBRegistrosSaídas[[#This Row],[Data do caixa previsto]]="",0,YEAR(TBRegistrosSaídas[[#This Row],[Data do caixa previsto]]))</f>
        <v>2018</v>
      </c>
      <c r="N11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1" spans="1:14" hidden="1" x14ac:dyDescent="0.25">
      <c r="A111" s="3">
        <v>43309</v>
      </c>
      <c r="B111" s="3">
        <v>43268</v>
      </c>
      <c r="C111" s="3">
        <v>43309</v>
      </c>
      <c r="D111" t="s">
        <v>19</v>
      </c>
      <c r="E111" t="s">
        <v>17</v>
      </c>
      <c r="F111" t="s">
        <v>376</v>
      </c>
      <c r="G111" s="8">
        <v>3756</v>
      </c>
      <c r="H111">
        <f>IF(TBRegistrosSaídas[[#This Row],[Data do caixa realizado]]="",0,MONTH(TBRegistrosSaídas[[#This Row],[Data do caixa realizado]]))</f>
        <v>7</v>
      </c>
      <c r="I111">
        <f>IF(TBRegistrosSaídas[[#This Row],[Data do caixa realizado]]="",0,YEAR(TBRegistrosSaídas[[#This Row],[Data do caixa realizado]]))</f>
        <v>2018</v>
      </c>
      <c r="J111">
        <f>IF(TBRegistrosSaídas[[#This Row],[Data da competência]]="",0,MONTH(TBRegistrosSaídas[[#This Row],[Data da competência]]))</f>
        <v>6</v>
      </c>
      <c r="K111">
        <f>IF(TBRegistrosSaídas[[#This Row],[Data da competência]]="",0,YEAR(TBRegistrosSaídas[[#This Row],[Data da competência]]))</f>
        <v>2018</v>
      </c>
      <c r="L111">
        <f>IF(TBRegistrosSaídas[[#This Row],[Data do caixa previsto]]="",0,MONTH(TBRegistrosSaídas[[#This Row],[Data do caixa previsto]]))</f>
        <v>7</v>
      </c>
      <c r="M111">
        <f>IF(TBRegistrosSaídas[[#This Row],[Data do caixa previsto]]="",0,YEAR(TBRegistrosSaídas[[#This Row],[Data do caixa previsto]]))</f>
        <v>2018</v>
      </c>
      <c r="N11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2" spans="1:14" hidden="1" x14ac:dyDescent="0.25">
      <c r="A112" s="3">
        <v>43328</v>
      </c>
      <c r="B112" s="3">
        <v>43271</v>
      </c>
      <c r="C112" s="3">
        <v>43328</v>
      </c>
      <c r="D112" t="s">
        <v>19</v>
      </c>
      <c r="E112" t="s">
        <v>14</v>
      </c>
      <c r="F112" t="s">
        <v>377</v>
      </c>
      <c r="G112" s="8">
        <v>3672</v>
      </c>
      <c r="H112">
        <f>IF(TBRegistrosSaídas[[#This Row],[Data do caixa realizado]]="",0,MONTH(TBRegistrosSaídas[[#This Row],[Data do caixa realizado]]))</f>
        <v>8</v>
      </c>
      <c r="I112">
        <f>IF(TBRegistrosSaídas[[#This Row],[Data do caixa realizado]]="",0,YEAR(TBRegistrosSaídas[[#This Row],[Data do caixa realizado]]))</f>
        <v>2018</v>
      </c>
      <c r="J112">
        <f>IF(TBRegistrosSaídas[[#This Row],[Data da competência]]="",0,MONTH(TBRegistrosSaídas[[#This Row],[Data da competência]]))</f>
        <v>6</v>
      </c>
      <c r="K112">
        <f>IF(TBRegistrosSaídas[[#This Row],[Data da competência]]="",0,YEAR(TBRegistrosSaídas[[#This Row],[Data da competência]]))</f>
        <v>2018</v>
      </c>
      <c r="L112">
        <f>IF(TBRegistrosSaídas[[#This Row],[Data do caixa previsto]]="",0,MONTH(TBRegistrosSaídas[[#This Row],[Data do caixa previsto]]))</f>
        <v>8</v>
      </c>
      <c r="M112">
        <f>IF(TBRegistrosSaídas[[#This Row],[Data do caixa previsto]]="",0,YEAR(TBRegistrosSaídas[[#This Row],[Data do caixa previsto]]))</f>
        <v>2018</v>
      </c>
      <c r="N11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3" spans="1:14" hidden="1" x14ac:dyDescent="0.25">
      <c r="A113" s="3">
        <v>43329</v>
      </c>
      <c r="B113" s="3">
        <v>43277</v>
      </c>
      <c r="C113" s="3">
        <v>43288</v>
      </c>
      <c r="D113" t="s">
        <v>19</v>
      </c>
      <c r="E113" t="s">
        <v>30</v>
      </c>
      <c r="F113" t="s">
        <v>378</v>
      </c>
      <c r="G113" s="8">
        <v>658</v>
      </c>
      <c r="H113">
        <f>IF(TBRegistrosSaídas[[#This Row],[Data do caixa realizado]]="",0,MONTH(TBRegistrosSaídas[[#This Row],[Data do caixa realizado]]))</f>
        <v>8</v>
      </c>
      <c r="I113">
        <f>IF(TBRegistrosSaídas[[#This Row],[Data do caixa realizado]]="",0,YEAR(TBRegistrosSaídas[[#This Row],[Data do caixa realizado]]))</f>
        <v>2018</v>
      </c>
      <c r="J113">
        <f>IF(TBRegistrosSaídas[[#This Row],[Data da competência]]="",0,MONTH(TBRegistrosSaídas[[#This Row],[Data da competência]]))</f>
        <v>6</v>
      </c>
      <c r="K113">
        <f>IF(TBRegistrosSaídas[[#This Row],[Data da competência]]="",0,YEAR(TBRegistrosSaídas[[#This Row],[Data da competência]]))</f>
        <v>2018</v>
      </c>
      <c r="L113">
        <f>IF(TBRegistrosSaídas[[#This Row],[Data do caixa previsto]]="",0,MONTH(TBRegistrosSaídas[[#This Row],[Data do caixa previsto]]))</f>
        <v>7</v>
      </c>
      <c r="M113">
        <f>IF(TBRegistrosSaídas[[#This Row],[Data do caixa previsto]]="",0,YEAR(TBRegistrosSaídas[[#This Row],[Data do caixa previsto]]))</f>
        <v>2018</v>
      </c>
      <c r="N11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41</v>
      </c>
    </row>
    <row r="114" spans="1:14" hidden="1" x14ac:dyDescent="0.25">
      <c r="A114" s="3">
        <v>43336</v>
      </c>
      <c r="B114" s="3">
        <v>43280</v>
      </c>
      <c r="C114" s="3">
        <v>43336</v>
      </c>
      <c r="D114" t="s">
        <v>19</v>
      </c>
      <c r="E114" t="s">
        <v>14</v>
      </c>
      <c r="F114" t="s">
        <v>379</v>
      </c>
      <c r="G114" s="8">
        <v>4762</v>
      </c>
      <c r="H114">
        <f>IF(TBRegistrosSaídas[[#This Row],[Data do caixa realizado]]="",0,MONTH(TBRegistrosSaídas[[#This Row],[Data do caixa realizado]]))</f>
        <v>8</v>
      </c>
      <c r="I114">
        <f>IF(TBRegistrosSaídas[[#This Row],[Data do caixa realizado]]="",0,YEAR(TBRegistrosSaídas[[#This Row],[Data do caixa realizado]]))</f>
        <v>2018</v>
      </c>
      <c r="J114">
        <f>IF(TBRegistrosSaídas[[#This Row],[Data da competência]]="",0,MONTH(TBRegistrosSaídas[[#This Row],[Data da competência]]))</f>
        <v>6</v>
      </c>
      <c r="K114">
        <f>IF(TBRegistrosSaídas[[#This Row],[Data da competência]]="",0,YEAR(TBRegistrosSaídas[[#This Row],[Data da competência]]))</f>
        <v>2018</v>
      </c>
      <c r="L114">
        <f>IF(TBRegistrosSaídas[[#This Row],[Data do caixa previsto]]="",0,MONTH(TBRegistrosSaídas[[#This Row],[Data do caixa previsto]]))</f>
        <v>8</v>
      </c>
      <c r="M114">
        <f>IF(TBRegistrosSaídas[[#This Row],[Data do caixa previsto]]="",0,YEAR(TBRegistrosSaídas[[#This Row],[Data do caixa previsto]]))</f>
        <v>2018</v>
      </c>
      <c r="N11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5" spans="1:14" hidden="1" x14ac:dyDescent="0.25">
      <c r="A115" s="3">
        <v>43290</v>
      </c>
      <c r="B115" s="3">
        <v>43283</v>
      </c>
      <c r="C115" s="3">
        <v>43290</v>
      </c>
      <c r="D115" t="s">
        <v>19</v>
      </c>
      <c r="E115" t="s">
        <v>17</v>
      </c>
      <c r="F115" t="s">
        <v>380</v>
      </c>
      <c r="G115" s="8">
        <v>2186</v>
      </c>
      <c r="H115">
        <f>IF(TBRegistrosSaídas[[#This Row],[Data do caixa realizado]]="",0,MONTH(TBRegistrosSaídas[[#This Row],[Data do caixa realizado]]))</f>
        <v>7</v>
      </c>
      <c r="I115">
        <f>IF(TBRegistrosSaídas[[#This Row],[Data do caixa realizado]]="",0,YEAR(TBRegistrosSaídas[[#This Row],[Data do caixa realizado]]))</f>
        <v>2018</v>
      </c>
      <c r="J115">
        <f>IF(TBRegistrosSaídas[[#This Row],[Data da competência]]="",0,MONTH(TBRegistrosSaídas[[#This Row],[Data da competência]]))</f>
        <v>7</v>
      </c>
      <c r="K115">
        <f>IF(TBRegistrosSaídas[[#This Row],[Data da competência]]="",0,YEAR(TBRegistrosSaídas[[#This Row],[Data da competência]]))</f>
        <v>2018</v>
      </c>
      <c r="L115">
        <f>IF(TBRegistrosSaídas[[#This Row],[Data do caixa previsto]]="",0,MONTH(TBRegistrosSaídas[[#This Row],[Data do caixa previsto]]))</f>
        <v>7</v>
      </c>
      <c r="M115">
        <f>IF(TBRegistrosSaídas[[#This Row],[Data do caixa previsto]]="",0,YEAR(TBRegistrosSaídas[[#This Row],[Data do caixa previsto]]))</f>
        <v>2018</v>
      </c>
      <c r="N11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6" spans="1:14" hidden="1" x14ac:dyDescent="0.25">
      <c r="A116" s="3">
        <v>43305</v>
      </c>
      <c r="B116" s="3">
        <v>43284</v>
      </c>
      <c r="C116" s="3">
        <v>43305</v>
      </c>
      <c r="D116" t="s">
        <v>19</v>
      </c>
      <c r="E116" t="s">
        <v>14</v>
      </c>
      <c r="F116" t="s">
        <v>381</v>
      </c>
      <c r="G116" s="8">
        <v>3411</v>
      </c>
      <c r="H116">
        <f>IF(TBRegistrosSaídas[[#This Row],[Data do caixa realizado]]="",0,MONTH(TBRegistrosSaídas[[#This Row],[Data do caixa realizado]]))</f>
        <v>7</v>
      </c>
      <c r="I116">
        <f>IF(TBRegistrosSaídas[[#This Row],[Data do caixa realizado]]="",0,YEAR(TBRegistrosSaídas[[#This Row],[Data do caixa realizado]]))</f>
        <v>2018</v>
      </c>
      <c r="J116">
        <f>IF(TBRegistrosSaídas[[#This Row],[Data da competência]]="",0,MONTH(TBRegistrosSaídas[[#This Row],[Data da competência]]))</f>
        <v>7</v>
      </c>
      <c r="K116">
        <f>IF(TBRegistrosSaídas[[#This Row],[Data da competência]]="",0,YEAR(TBRegistrosSaídas[[#This Row],[Data da competência]]))</f>
        <v>2018</v>
      </c>
      <c r="L116">
        <f>IF(TBRegistrosSaídas[[#This Row],[Data do caixa previsto]]="",0,MONTH(TBRegistrosSaídas[[#This Row],[Data do caixa previsto]]))</f>
        <v>7</v>
      </c>
      <c r="M116">
        <f>IF(TBRegistrosSaídas[[#This Row],[Data do caixa previsto]]="",0,YEAR(TBRegistrosSaídas[[#This Row],[Data do caixa previsto]]))</f>
        <v>2018</v>
      </c>
      <c r="N11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7" spans="1:14" hidden="1" x14ac:dyDescent="0.25">
      <c r="A117" s="3">
        <v>43305</v>
      </c>
      <c r="B117" s="3">
        <v>43289</v>
      </c>
      <c r="C117" s="3">
        <v>43305</v>
      </c>
      <c r="D117" t="s">
        <v>19</v>
      </c>
      <c r="E117" t="s">
        <v>14</v>
      </c>
      <c r="F117" t="s">
        <v>382</v>
      </c>
      <c r="G117" s="8">
        <v>2524</v>
      </c>
      <c r="H117">
        <f>IF(TBRegistrosSaídas[[#This Row],[Data do caixa realizado]]="",0,MONTH(TBRegistrosSaídas[[#This Row],[Data do caixa realizado]]))</f>
        <v>7</v>
      </c>
      <c r="I117">
        <f>IF(TBRegistrosSaídas[[#This Row],[Data do caixa realizado]]="",0,YEAR(TBRegistrosSaídas[[#This Row],[Data do caixa realizado]]))</f>
        <v>2018</v>
      </c>
      <c r="J117">
        <f>IF(TBRegistrosSaídas[[#This Row],[Data da competência]]="",0,MONTH(TBRegistrosSaídas[[#This Row],[Data da competência]]))</f>
        <v>7</v>
      </c>
      <c r="K117">
        <f>IF(TBRegistrosSaídas[[#This Row],[Data da competência]]="",0,YEAR(TBRegistrosSaídas[[#This Row],[Data da competência]]))</f>
        <v>2018</v>
      </c>
      <c r="L117">
        <f>IF(TBRegistrosSaídas[[#This Row],[Data do caixa previsto]]="",0,MONTH(TBRegistrosSaídas[[#This Row],[Data do caixa previsto]]))</f>
        <v>7</v>
      </c>
      <c r="M117">
        <f>IF(TBRegistrosSaídas[[#This Row],[Data do caixa previsto]]="",0,YEAR(TBRegistrosSaídas[[#This Row],[Data do caixa previsto]]))</f>
        <v>2018</v>
      </c>
      <c r="N11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8" spans="1:14" hidden="1" x14ac:dyDescent="0.25">
      <c r="A118" s="3">
        <v>43313</v>
      </c>
      <c r="B118" s="3">
        <v>43291</v>
      </c>
      <c r="C118" s="3">
        <v>43313</v>
      </c>
      <c r="D118" t="s">
        <v>19</v>
      </c>
      <c r="E118" t="s">
        <v>17</v>
      </c>
      <c r="F118" t="s">
        <v>383</v>
      </c>
      <c r="G118" s="8">
        <v>1709</v>
      </c>
      <c r="H118">
        <f>IF(TBRegistrosSaídas[[#This Row],[Data do caixa realizado]]="",0,MONTH(TBRegistrosSaídas[[#This Row],[Data do caixa realizado]]))</f>
        <v>8</v>
      </c>
      <c r="I118">
        <f>IF(TBRegistrosSaídas[[#This Row],[Data do caixa realizado]]="",0,YEAR(TBRegistrosSaídas[[#This Row],[Data do caixa realizado]]))</f>
        <v>2018</v>
      </c>
      <c r="J118">
        <f>IF(TBRegistrosSaídas[[#This Row],[Data da competência]]="",0,MONTH(TBRegistrosSaídas[[#This Row],[Data da competência]]))</f>
        <v>7</v>
      </c>
      <c r="K118">
        <f>IF(TBRegistrosSaídas[[#This Row],[Data da competência]]="",0,YEAR(TBRegistrosSaídas[[#This Row],[Data da competência]]))</f>
        <v>2018</v>
      </c>
      <c r="L118">
        <f>IF(TBRegistrosSaídas[[#This Row],[Data do caixa previsto]]="",0,MONTH(TBRegistrosSaídas[[#This Row],[Data do caixa previsto]]))</f>
        <v>8</v>
      </c>
      <c r="M118">
        <f>IF(TBRegistrosSaídas[[#This Row],[Data do caixa previsto]]="",0,YEAR(TBRegistrosSaídas[[#This Row],[Data do caixa previsto]]))</f>
        <v>2018</v>
      </c>
      <c r="N11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19" spans="1:14" hidden="1" x14ac:dyDescent="0.25">
      <c r="A119" s="3">
        <v>43340</v>
      </c>
      <c r="B119" s="3">
        <v>43296</v>
      </c>
      <c r="C119" s="3">
        <v>43340</v>
      </c>
      <c r="D119" t="s">
        <v>19</v>
      </c>
      <c r="E119" t="s">
        <v>30</v>
      </c>
      <c r="F119" t="s">
        <v>384</v>
      </c>
      <c r="G119" s="8">
        <v>3181</v>
      </c>
      <c r="H119">
        <f>IF(TBRegistrosSaídas[[#This Row],[Data do caixa realizado]]="",0,MONTH(TBRegistrosSaídas[[#This Row],[Data do caixa realizado]]))</f>
        <v>8</v>
      </c>
      <c r="I119">
        <f>IF(TBRegistrosSaídas[[#This Row],[Data do caixa realizado]]="",0,YEAR(TBRegistrosSaídas[[#This Row],[Data do caixa realizado]]))</f>
        <v>2018</v>
      </c>
      <c r="J119">
        <f>IF(TBRegistrosSaídas[[#This Row],[Data da competência]]="",0,MONTH(TBRegistrosSaídas[[#This Row],[Data da competência]]))</f>
        <v>7</v>
      </c>
      <c r="K119">
        <f>IF(TBRegistrosSaídas[[#This Row],[Data da competência]]="",0,YEAR(TBRegistrosSaídas[[#This Row],[Data da competência]]))</f>
        <v>2018</v>
      </c>
      <c r="L119">
        <f>IF(TBRegistrosSaídas[[#This Row],[Data do caixa previsto]]="",0,MONTH(TBRegistrosSaídas[[#This Row],[Data do caixa previsto]]))</f>
        <v>8</v>
      </c>
      <c r="M119">
        <f>IF(TBRegistrosSaídas[[#This Row],[Data do caixa previsto]]="",0,YEAR(TBRegistrosSaídas[[#This Row],[Data do caixa previsto]]))</f>
        <v>2018</v>
      </c>
      <c r="N11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20" spans="1:14" hidden="1" x14ac:dyDescent="0.25">
      <c r="A120" s="3">
        <v>43321</v>
      </c>
      <c r="B120" s="3">
        <v>43297</v>
      </c>
      <c r="C120" s="3">
        <v>43321</v>
      </c>
      <c r="D120" t="s">
        <v>19</v>
      </c>
      <c r="E120" t="s">
        <v>15</v>
      </c>
      <c r="F120" t="s">
        <v>385</v>
      </c>
      <c r="G120" s="8">
        <v>1108</v>
      </c>
      <c r="H120">
        <f>IF(TBRegistrosSaídas[[#This Row],[Data do caixa realizado]]="",0,MONTH(TBRegistrosSaídas[[#This Row],[Data do caixa realizado]]))</f>
        <v>8</v>
      </c>
      <c r="I120">
        <f>IF(TBRegistrosSaídas[[#This Row],[Data do caixa realizado]]="",0,YEAR(TBRegistrosSaídas[[#This Row],[Data do caixa realizado]]))</f>
        <v>2018</v>
      </c>
      <c r="J120">
        <f>IF(TBRegistrosSaídas[[#This Row],[Data da competência]]="",0,MONTH(TBRegistrosSaídas[[#This Row],[Data da competência]]))</f>
        <v>7</v>
      </c>
      <c r="K120">
        <f>IF(TBRegistrosSaídas[[#This Row],[Data da competência]]="",0,YEAR(TBRegistrosSaídas[[#This Row],[Data da competência]]))</f>
        <v>2018</v>
      </c>
      <c r="L120">
        <f>IF(TBRegistrosSaídas[[#This Row],[Data do caixa previsto]]="",0,MONTH(TBRegistrosSaídas[[#This Row],[Data do caixa previsto]]))</f>
        <v>8</v>
      </c>
      <c r="M120">
        <f>IF(TBRegistrosSaídas[[#This Row],[Data do caixa previsto]]="",0,YEAR(TBRegistrosSaídas[[#This Row],[Data do caixa previsto]]))</f>
        <v>2018</v>
      </c>
      <c r="N12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21" spans="1:14" hidden="1" x14ac:dyDescent="0.25">
      <c r="A121" s="3">
        <v>43330</v>
      </c>
      <c r="B121" s="3">
        <v>43298</v>
      </c>
      <c r="C121" s="3">
        <v>43330</v>
      </c>
      <c r="D121" t="s">
        <v>19</v>
      </c>
      <c r="E121" t="s">
        <v>30</v>
      </c>
      <c r="F121" t="s">
        <v>386</v>
      </c>
      <c r="G121" s="8">
        <v>2777</v>
      </c>
      <c r="H121">
        <f>IF(TBRegistrosSaídas[[#This Row],[Data do caixa realizado]]="",0,MONTH(TBRegistrosSaídas[[#This Row],[Data do caixa realizado]]))</f>
        <v>8</v>
      </c>
      <c r="I121">
        <f>IF(TBRegistrosSaídas[[#This Row],[Data do caixa realizado]]="",0,YEAR(TBRegistrosSaídas[[#This Row],[Data do caixa realizado]]))</f>
        <v>2018</v>
      </c>
      <c r="J121">
        <f>IF(TBRegistrosSaídas[[#This Row],[Data da competência]]="",0,MONTH(TBRegistrosSaídas[[#This Row],[Data da competência]]))</f>
        <v>7</v>
      </c>
      <c r="K121">
        <f>IF(TBRegistrosSaídas[[#This Row],[Data da competência]]="",0,YEAR(TBRegistrosSaídas[[#This Row],[Data da competência]]))</f>
        <v>2018</v>
      </c>
      <c r="L121">
        <f>IF(TBRegistrosSaídas[[#This Row],[Data do caixa previsto]]="",0,MONTH(TBRegistrosSaídas[[#This Row],[Data do caixa previsto]]))</f>
        <v>8</v>
      </c>
      <c r="M121">
        <f>IF(TBRegistrosSaídas[[#This Row],[Data do caixa previsto]]="",0,YEAR(TBRegistrosSaídas[[#This Row],[Data do caixa previsto]]))</f>
        <v>2018</v>
      </c>
      <c r="N12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22" spans="1:14" hidden="1" x14ac:dyDescent="0.25">
      <c r="A122" s="3">
        <v>43357</v>
      </c>
      <c r="B122" s="3">
        <v>43300</v>
      </c>
      <c r="C122" s="3">
        <v>43357</v>
      </c>
      <c r="D122" t="s">
        <v>19</v>
      </c>
      <c r="E122" t="s">
        <v>17</v>
      </c>
      <c r="F122" t="s">
        <v>387</v>
      </c>
      <c r="G122" s="8">
        <v>3793</v>
      </c>
      <c r="H122">
        <f>IF(TBRegistrosSaídas[[#This Row],[Data do caixa realizado]]="",0,MONTH(TBRegistrosSaídas[[#This Row],[Data do caixa realizado]]))</f>
        <v>9</v>
      </c>
      <c r="I122">
        <f>IF(TBRegistrosSaídas[[#This Row],[Data do caixa realizado]]="",0,YEAR(TBRegistrosSaídas[[#This Row],[Data do caixa realizado]]))</f>
        <v>2018</v>
      </c>
      <c r="J122">
        <f>IF(TBRegistrosSaídas[[#This Row],[Data da competência]]="",0,MONTH(TBRegistrosSaídas[[#This Row],[Data da competência]]))</f>
        <v>7</v>
      </c>
      <c r="K122">
        <f>IF(TBRegistrosSaídas[[#This Row],[Data da competência]]="",0,YEAR(TBRegistrosSaídas[[#This Row],[Data da competência]]))</f>
        <v>2018</v>
      </c>
      <c r="L122">
        <f>IF(TBRegistrosSaídas[[#This Row],[Data do caixa previsto]]="",0,MONTH(TBRegistrosSaídas[[#This Row],[Data do caixa previsto]]))</f>
        <v>9</v>
      </c>
      <c r="M122">
        <f>IF(TBRegistrosSaídas[[#This Row],[Data do caixa previsto]]="",0,YEAR(TBRegistrosSaídas[[#This Row],[Data do caixa previsto]]))</f>
        <v>2018</v>
      </c>
      <c r="N12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23" spans="1:14" x14ac:dyDescent="0.25">
      <c r="A123" s="3"/>
      <c r="B123" s="3">
        <v>43302</v>
      </c>
      <c r="C123" s="3">
        <v>43324</v>
      </c>
      <c r="D123" t="s">
        <v>19</v>
      </c>
      <c r="E123" t="s">
        <v>14</v>
      </c>
      <c r="F123" t="s">
        <v>388</v>
      </c>
      <c r="G123" s="8">
        <v>4217</v>
      </c>
      <c r="H123">
        <f>IF(TBRegistrosSaídas[[#This Row],[Data do caixa realizado]]="",0,MONTH(TBRegistrosSaídas[[#This Row],[Data do caixa realizado]]))</f>
        <v>0</v>
      </c>
      <c r="I123">
        <f>IF(TBRegistrosSaídas[[#This Row],[Data do caixa realizado]]="",0,YEAR(TBRegistrosSaídas[[#This Row],[Data do caixa realizado]]))</f>
        <v>0</v>
      </c>
      <c r="J123">
        <f>IF(TBRegistrosSaídas[[#This Row],[Data da competência]]="",0,MONTH(TBRegistrosSaídas[[#This Row],[Data da competência]]))</f>
        <v>7</v>
      </c>
      <c r="K123">
        <f>IF(TBRegistrosSaídas[[#This Row],[Data da competência]]="",0,YEAR(TBRegistrosSaídas[[#This Row],[Data da competência]]))</f>
        <v>2018</v>
      </c>
      <c r="L123">
        <f>IF(TBRegistrosSaídas[[#This Row],[Data do caixa previsto]]="",0,MONTH(TBRegistrosSaídas[[#This Row],[Data do caixa previsto]]))</f>
        <v>8</v>
      </c>
      <c r="M123">
        <f>IF(TBRegistrosSaídas[[#This Row],[Data do caixa previsto]]="",0,YEAR(TBRegistrosSaídas[[#This Row],[Data do caixa previsto]]))</f>
        <v>2018</v>
      </c>
      <c r="N12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24" spans="1:14" hidden="1" x14ac:dyDescent="0.25">
      <c r="A124" s="3">
        <v>43342</v>
      </c>
      <c r="B124" s="3">
        <v>43309</v>
      </c>
      <c r="C124" s="3">
        <v>43342</v>
      </c>
      <c r="D124" t="s">
        <v>19</v>
      </c>
      <c r="E124" t="s">
        <v>30</v>
      </c>
      <c r="F124" t="s">
        <v>389</v>
      </c>
      <c r="G124" s="8">
        <v>4850</v>
      </c>
      <c r="H124">
        <f>IF(TBRegistrosSaídas[[#This Row],[Data do caixa realizado]]="",0,MONTH(TBRegistrosSaídas[[#This Row],[Data do caixa realizado]]))</f>
        <v>8</v>
      </c>
      <c r="I124">
        <f>IF(TBRegistrosSaídas[[#This Row],[Data do caixa realizado]]="",0,YEAR(TBRegistrosSaídas[[#This Row],[Data do caixa realizado]]))</f>
        <v>2018</v>
      </c>
      <c r="J124">
        <f>IF(TBRegistrosSaídas[[#This Row],[Data da competência]]="",0,MONTH(TBRegistrosSaídas[[#This Row],[Data da competência]]))</f>
        <v>7</v>
      </c>
      <c r="K124">
        <f>IF(TBRegistrosSaídas[[#This Row],[Data da competência]]="",0,YEAR(TBRegistrosSaídas[[#This Row],[Data da competência]]))</f>
        <v>2018</v>
      </c>
      <c r="L124">
        <f>IF(TBRegistrosSaídas[[#This Row],[Data do caixa previsto]]="",0,MONTH(TBRegistrosSaídas[[#This Row],[Data do caixa previsto]]))</f>
        <v>8</v>
      </c>
      <c r="M124">
        <f>IF(TBRegistrosSaídas[[#This Row],[Data do caixa previsto]]="",0,YEAR(TBRegistrosSaídas[[#This Row],[Data do caixa previsto]]))</f>
        <v>2018</v>
      </c>
      <c r="N12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25" spans="1:14" hidden="1" x14ac:dyDescent="0.25">
      <c r="A125" s="3">
        <v>43354</v>
      </c>
      <c r="B125" s="3">
        <v>43311</v>
      </c>
      <c r="C125" s="3">
        <v>43331</v>
      </c>
      <c r="D125" t="s">
        <v>19</v>
      </c>
      <c r="E125" t="s">
        <v>14</v>
      </c>
      <c r="F125" t="s">
        <v>390</v>
      </c>
      <c r="G125" s="8">
        <v>4309</v>
      </c>
      <c r="H125">
        <f>IF(TBRegistrosSaídas[[#This Row],[Data do caixa realizado]]="",0,MONTH(TBRegistrosSaídas[[#This Row],[Data do caixa realizado]]))</f>
        <v>9</v>
      </c>
      <c r="I125">
        <f>IF(TBRegistrosSaídas[[#This Row],[Data do caixa realizado]]="",0,YEAR(TBRegistrosSaídas[[#This Row],[Data do caixa realizado]]))</f>
        <v>2018</v>
      </c>
      <c r="J125">
        <f>IF(TBRegistrosSaídas[[#This Row],[Data da competência]]="",0,MONTH(TBRegistrosSaídas[[#This Row],[Data da competência]]))</f>
        <v>7</v>
      </c>
      <c r="K125">
        <f>IF(TBRegistrosSaídas[[#This Row],[Data da competência]]="",0,YEAR(TBRegistrosSaídas[[#This Row],[Data da competência]]))</f>
        <v>2018</v>
      </c>
      <c r="L125">
        <f>IF(TBRegistrosSaídas[[#This Row],[Data do caixa previsto]]="",0,MONTH(TBRegistrosSaídas[[#This Row],[Data do caixa previsto]]))</f>
        <v>8</v>
      </c>
      <c r="M125">
        <f>IF(TBRegistrosSaídas[[#This Row],[Data do caixa previsto]]="",0,YEAR(TBRegistrosSaídas[[#This Row],[Data do caixa previsto]]))</f>
        <v>2018</v>
      </c>
      <c r="N12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23</v>
      </c>
    </row>
    <row r="126" spans="1:14" hidden="1" x14ac:dyDescent="0.25">
      <c r="A126" s="3">
        <v>43374</v>
      </c>
      <c r="B126" s="3">
        <v>43313</v>
      </c>
      <c r="C126" s="3">
        <v>43314</v>
      </c>
      <c r="D126" t="s">
        <v>19</v>
      </c>
      <c r="E126" t="s">
        <v>15</v>
      </c>
      <c r="F126" t="s">
        <v>391</v>
      </c>
      <c r="G126" s="8">
        <v>4462</v>
      </c>
      <c r="H126">
        <f>IF(TBRegistrosSaídas[[#This Row],[Data do caixa realizado]]="",0,MONTH(TBRegistrosSaídas[[#This Row],[Data do caixa realizado]]))</f>
        <v>10</v>
      </c>
      <c r="I126">
        <f>IF(TBRegistrosSaídas[[#This Row],[Data do caixa realizado]]="",0,YEAR(TBRegistrosSaídas[[#This Row],[Data do caixa realizado]]))</f>
        <v>2018</v>
      </c>
      <c r="J126">
        <f>IF(TBRegistrosSaídas[[#This Row],[Data da competência]]="",0,MONTH(TBRegistrosSaídas[[#This Row],[Data da competência]]))</f>
        <v>8</v>
      </c>
      <c r="K126">
        <f>IF(TBRegistrosSaídas[[#This Row],[Data da competência]]="",0,YEAR(TBRegistrosSaídas[[#This Row],[Data da competência]]))</f>
        <v>2018</v>
      </c>
      <c r="L126">
        <f>IF(TBRegistrosSaídas[[#This Row],[Data do caixa previsto]]="",0,MONTH(TBRegistrosSaídas[[#This Row],[Data do caixa previsto]]))</f>
        <v>8</v>
      </c>
      <c r="M126">
        <f>IF(TBRegistrosSaídas[[#This Row],[Data do caixa previsto]]="",0,YEAR(TBRegistrosSaídas[[#This Row],[Data do caixa previsto]]))</f>
        <v>2018</v>
      </c>
      <c r="N12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60</v>
      </c>
    </row>
    <row r="127" spans="1:14" hidden="1" x14ac:dyDescent="0.25">
      <c r="A127" s="3">
        <v>43375</v>
      </c>
      <c r="B127" s="3">
        <v>43319</v>
      </c>
      <c r="C127" s="3">
        <v>43375</v>
      </c>
      <c r="D127" t="s">
        <v>19</v>
      </c>
      <c r="E127" t="s">
        <v>13</v>
      </c>
      <c r="F127" t="s">
        <v>392</v>
      </c>
      <c r="G127" s="8">
        <v>4947</v>
      </c>
      <c r="H127">
        <f>IF(TBRegistrosSaídas[[#This Row],[Data do caixa realizado]]="",0,MONTH(TBRegistrosSaídas[[#This Row],[Data do caixa realizado]]))</f>
        <v>10</v>
      </c>
      <c r="I127">
        <f>IF(TBRegistrosSaídas[[#This Row],[Data do caixa realizado]]="",0,YEAR(TBRegistrosSaídas[[#This Row],[Data do caixa realizado]]))</f>
        <v>2018</v>
      </c>
      <c r="J127">
        <f>IF(TBRegistrosSaídas[[#This Row],[Data da competência]]="",0,MONTH(TBRegistrosSaídas[[#This Row],[Data da competência]]))</f>
        <v>8</v>
      </c>
      <c r="K127">
        <f>IF(TBRegistrosSaídas[[#This Row],[Data da competência]]="",0,YEAR(TBRegistrosSaídas[[#This Row],[Data da competência]]))</f>
        <v>2018</v>
      </c>
      <c r="L127">
        <f>IF(TBRegistrosSaídas[[#This Row],[Data do caixa previsto]]="",0,MONTH(TBRegistrosSaídas[[#This Row],[Data do caixa previsto]]))</f>
        <v>10</v>
      </c>
      <c r="M127">
        <f>IF(TBRegistrosSaídas[[#This Row],[Data do caixa previsto]]="",0,YEAR(TBRegistrosSaídas[[#This Row],[Data do caixa previsto]]))</f>
        <v>2018</v>
      </c>
      <c r="N12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28" spans="1:14" hidden="1" x14ac:dyDescent="0.25">
      <c r="A128" s="3">
        <v>43368</v>
      </c>
      <c r="B128" s="3">
        <v>43322</v>
      </c>
      <c r="C128" s="3">
        <v>43368</v>
      </c>
      <c r="D128" t="s">
        <v>19</v>
      </c>
      <c r="E128" t="s">
        <v>17</v>
      </c>
      <c r="F128" t="s">
        <v>393</v>
      </c>
      <c r="G128" s="8">
        <v>902</v>
      </c>
      <c r="H128">
        <f>IF(TBRegistrosSaídas[[#This Row],[Data do caixa realizado]]="",0,MONTH(TBRegistrosSaídas[[#This Row],[Data do caixa realizado]]))</f>
        <v>9</v>
      </c>
      <c r="I128">
        <f>IF(TBRegistrosSaídas[[#This Row],[Data do caixa realizado]]="",0,YEAR(TBRegistrosSaídas[[#This Row],[Data do caixa realizado]]))</f>
        <v>2018</v>
      </c>
      <c r="J128">
        <f>IF(TBRegistrosSaídas[[#This Row],[Data da competência]]="",0,MONTH(TBRegistrosSaídas[[#This Row],[Data da competência]]))</f>
        <v>8</v>
      </c>
      <c r="K128">
        <f>IF(TBRegistrosSaídas[[#This Row],[Data da competência]]="",0,YEAR(TBRegistrosSaídas[[#This Row],[Data da competência]]))</f>
        <v>2018</v>
      </c>
      <c r="L128">
        <f>IF(TBRegistrosSaídas[[#This Row],[Data do caixa previsto]]="",0,MONTH(TBRegistrosSaídas[[#This Row],[Data do caixa previsto]]))</f>
        <v>9</v>
      </c>
      <c r="M128">
        <f>IF(TBRegistrosSaídas[[#This Row],[Data do caixa previsto]]="",0,YEAR(TBRegistrosSaídas[[#This Row],[Data do caixa previsto]]))</f>
        <v>2018</v>
      </c>
      <c r="N12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29" spans="1:14" hidden="1" x14ac:dyDescent="0.25">
      <c r="A129" s="3">
        <v>43366</v>
      </c>
      <c r="B129" s="3">
        <v>43324</v>
      </c>
      <c r="C129" s="3">
        <v>43366</v>
      </c>
      <c r="D129" t="s">
        <v>19</v>
      </c>
      <c r="E129" t="s">
        <v>13</v>
      </c>
      <c r="F129" t="s">
        <v>394</v>
      </c>
      <c r="G129" s="8">
        <v>432</v>
      </c>
      <c r="H129">
        <f>IF(TBRegistrosSaídas[[#This Row],[Data do caixa realizado]]="",0,MONTH(TBRegistrosSaídas[[#This Row],[Data do caixa realizado]]))</f>
        <v>9</v>
      </c>
      <c r="I129">
        <f>IF(TBRegistrosSaídas[[#This Row],[Data do caixa realizado]]="",0,YEAR(TBRegistrosSaídas[[#This Row],[Data do caixa realizado]]))</f>
        <v>2018</v>
      </c>
      <c r="J129">
        <f>IF(TBRegistrosSaídas[[#This Row],[Data da competência]]="",0,MONTH(TBRegistrosSaídas[[#This Row],[Data da competência]]))</f>
        <v>8</v>
      </c>
      <c r="K129">
        <f>IF(TBRegistrosSaídas[[#This Row],[Data da competência]]="",0,YEAR(TBRegistrosSaídas[[#This Row],[Data da competência]]))</f>
        <v>2018</v>
      </c>
      <c r="L129">
        <f>IF(TBRegistrosSaídas[[#This Row],[Data do caixa previsto]]="",0,MONTH(TBRegistrosSaídas[[#This Row],[Data do caixa previsto]]))</f>
        <v>9</v>
      </c>
      <c r="M129">
        <f>IF(TBRegistrosSaídas[[#This Row],[Data do caixa previsto]]="",0,YEAR(TBRegistrosSaídas[[#This Row],[Data do caixa previsto]]))</f>
        <v>2018</v>
      </c>
      <c r="N12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30" spans="1:14" hidden="1" x14ac:dyDescent="0.25">
      <c r="A130" s="3">
        <v>43356</v>
      </c>
      <c r="B130" s="3">
        <v>43327</v>
      </c>
      <c r="C130" s="3">
        <v>43356</v>
      </c>
      <c r="D130" t="s">
        <v>19</v>
      </c>
      <c r="E130" t="s">
        <v>14</v>
      </c>
      <c r="F130" t="s">
        <v>395</v>
      </c>
      <c r="G130" s="8">
        <v>4084</v>
      </c>
      <c r="H130">
        <f>IF(TBRegistrosSaídas[[#This Row],[Data do caixa realizado]]="",0,MONTH(TBRegistrosSaídas[[#This Row],[Data do caixa realizado]]))</f>
        <v>9</v>
      </c>
      <c r="I130">
        <f>IF(TBRegistrosSaídas[[#This Row],[Data do caixa realizado]]="",0,YEAR(TBRegistrosSaídas[[#This Row],[Data do caixa realizado]]))</f>
        <v>2018</v>
      </c>
      <c r="J130">
        <f>IF(TBRegistrosSaídas[[#This Row],[Data da competência]]="",0,MONTH(TBRegistrosSaídas[[#This Row],[Data da competência]]))</f>
        <v>8</v>
      </c>
      <c r="K130">
        <f>IF(TBRegistrosSaídas[[#This Row],[Data da competência]]="",0,YEAR(TBRegistrosSaídas[[#This Row],[Data da competência]]))</f>
        <v>2018</v>
      </c>
      <c r="L130">
        <f>IF(TBRegistrosSaídas[[#This Row],[Data do caixa previsto]]="",0,MONTH(TBRegistrosSaídas[[#This Row],[Data do caixa previsto]]))</f>
        <v>9</v>
      </c>
      <c r="M130">
        <f>IF(TBRegistrosSaídas[[#This Row],[Data do caixa previsto]]="",0,YEAR(TBRegistrosSaídas[[#This Row],[Data do caixa previsto]]))</f>
        <v>2018</v>
      </c>
      <c r="N13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31" spans="1:14" hidden="1" x14ac:dyDescent="0.25">
      <c r="A131" s="3">
        <v>43433</v>
      </c>
      <c r="B131" s="3">
        <v>43334</v>
      </c>
      <c r="C131" s="3">
        <v>43359</v>
      </c>
      <c r="D131" t="s">
        <v>19</v>
      </c>
      <c r="E131" t="s">
        <v>30</v>
      </c>
      <c r="F131" t="s">
        <v>396</v>
      </c>
      <c r="G131" s="8">
        <v>1054</v>
      </c>
      <c r="H131">
        <f>IF(TBRegistrosSaídas[[#This Row],[Data do caixa realizado]]="",0,MONTH(TBRegistrosSaídas[[#This Row],[Data do caixa realizado]]))</f>
        <v>11</v>
      </c>
      <c r="I131">
        <f>IF(TBRegistrosSaídas[[#This Row],[Data do caixa realizado]]="",0,YEAR(TBRegistrosSaídas[[#This Row],[Data do caixa realizado]]))</f>
        <v>2018</v>
      </c>
      <c r="J131">
        <f>IF(TBRegistrosSaídas[[#This Row],[Data da competência]]="",0,MONTH(TBRegistrosSaídas[[#This Row],[Data da competência]]))</f>
        <v>8</v>
      </c>
      <c r="K131">
        <f>IF(TBRegistrosSaídas[[#This Row],[Data da competência]]="",0,YEAR(TBRegistrosSaídas[[#This Row],[Data da competência]]))</f>
        <v>2018</v>
      </c>
      <c r="L131">
        <f>IF(TBRegistrosSaídas[[#This Row],[Data do caixa previsto]]="",0,MONTH(TBRegistrosSaídas[[#This Row],[Data do caixa previsto]]))</f>
        <v>9</v>
      </c>
      <c r="M131">
        <f>IF(TBRegistrosSaídas[[#This Row],[Data do caixa previsto]]="",0,YEAR(TBRegistrosSaídas[[#This Row],[Data do caixa previsto]]))</f>
        <v>2018</v>
      </c>
      <c r="N13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74</v>
      </c>
    </row>
    <row r="132" spans="1:14" hidden="1" x14ac:dyDescent="0.25">
      <c r="A132" s="3">
        <v>43352</v>
      </c>
      <c r="B132" s="3">
        <v>43335</v>
      </c>
      <c r="C132" s="3">
        <v>43352</v>
      </c>
      <c r="D132" t="s">
        <v>19</v>
      </c>
      <c r="E132" t="s">
        <v>13</v>
      </c>
      <c r="F132" t="s">
        <v>397</v>
      </c>
      <c r="G132" s="8">
        <v>4608</v>
      </c>
      <c r="H132">
        <f>IF(TBRegistrosSaídas[[#This Row],[Data do caixa realizado]]="",0,MONTH(TBRegistrosSaídas[[#This Row],[Data do caixa realizado]]))</f>
        <v>9</v>
      </c>
      <c r="I132">
        <f>IF(TBRegistrosSaídas[[#This Row],[Data do caixa realizado]]="",0,YEAR(TBRegistrosSaídas[[#This Row],[Data do caixa realizado]]))</f>
        <v>2018</v>
      </c>
      <c r="J132">
        <f>IF(TBRegistrosSaídas[[#This Row],[Data da competência]]="",0,MONTH(TBRegistrosSaídas[[#This Row],[Data da competência]]))</f>
        <v>8</v>
      </c>
      <c r="K132">
        <f>IF(TBRegistrosSaídas[[#This Row],[Data da competência]]="",0,YEAR(TBRegistrosSaídas[[#This Row],[Data da competência]]))</f>
        <v>2018</v>
      </c>
      <c r="L132">
        <f>IF(TBRegistrosSaídas[[#This Row],[Data do caixa previsto]]="",0,MONTH(TBRegistrosSaídas[[#This Row],[Data do caixa previsto]]))</f>
        <v>9</v>
      </c>
      <c r="M132">
        <f>IF(TBRegistrosSaídas[[#This Row],[Data do caixa previsto]]="",0,YEAR(TBRegistrosSaídas[[#This Row],[Data do caixa previsto]]))</f>
        <v>2018</v>
      </c>
      <c r="N13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33" spans="1:14" hidden="1" x14ac:dyDescent="0.25">
      <c r="A133" s="3">
        <v>43363</v>
      </c>
      <c r="B133" s="3">
        <v>43340</v>
      </c>
      <c r="C133" s="3">
        <v>43363</v>
      </c>
      <c r="D133" t="s">
        <v>19</v>
      </c>
      <c r="E133" t="s">
        <v>17</v>
      </c>
      <c r="F133" t="s">
        <v>398</v>
      </c>
      <c r="G133" s="8">
        <v>1238</v>
      </c>
      <c r="H133">
        <f>IF(TBRegistrosSaídas[[#This Row],[Data do caixa realizado]]="",0,MONTH(TBRegistrosSaídas[[#This Row],[Data do caixa realizado]]))</f>
        <v>9</v>
      </c>
      <c r="I133">
        <f>IF(TBRegistrosSaídas[[#This Row],[Data do caixa realizado]]="",0,YEAR(TBRegistrosSaídas[[#This Row],[Data do caixa realizado]]))</f>
        <v>2018</v>
      </c>
      <c r="J133">
        <f>IF(TBRegistrosSaídas[[#This Row],[Data da competência]]="",0,MONTH(TBRegistrosSaídas[[#This Row],[Data da competência]]))</f>
        <v>8</v>
      </c>
      <c r="K133">
        <f>IF(TBRegistrosSaídas[[#This Row],[Data da competência]]="",0,YEAR(TBRegistrosSaídas[[#This Row],[Data da competência]]))</f>
        <v>2018</v>
      </c>
      <c r="L133">
        <f>IF(TBRegistrosSaídas[[#This Row],[Data do caixa previsto]]="",0,MONTH(TBRegistrosSaídas[[#This Row],[Data do caixa previsto]]))</f>
        <v>9</v>
      </c>
      <c r="M133">
        <f>IF(TBRegistrosSaídas[[#This Row],[Data do caixa previsto]]="",0,YEAR(TBRegistrosSaídas[[#This Row],[Data do caixa previsto]]))</f>
        <v>2018</v>
      </c>
      <c r="N13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34" spans="1:14" hidden="1" x14ac:dyDescent="0.25">
      <c r="A134" s="3">
        <v>43370</v>
      </c>
      <c r="B134" s="3">
        <v>43346</v>
      </c>
      <c r="C134" s="3">
        <v>43370</v>
      </c>
      <c r="D134" t="s">
        <v>19</v>
      </c>
      <c r="E134" t="s">
        <v>30</v>
      </c>
      <c r="F134" t="s">
        <v>399</v>
      </c>
      <c r="G134" s="8">
        <v>1342</v>
      </c>
      <c r="H134">
        <f>IF(TBRegistrosSaídas[[#This Row],[Data do caixa realizado]]="",0,MONTH(TBRegistrosSaídas[[#This Row],[Data do caixa realizado]]))</f>
        <v>9</v>
      </c>
      <c r="I134">
        <f>IF(TBRegistrosSaídas[[#This Row],[Data do caixa realizado]]="",0,YEAR(TBRegistrosSaídas[[#This Row],[Data do caixa realizado]]))</f>
        <v>2018</v>
      </c>
      <c r="J134">
        <f>IF(TBRegistrosSaídas[[#This Row],[Data da competência]]="",0,MONTH(TBRegistrosSaídas[[#This Row],[Data da competência]]))</f>
        <v>9</v>
      </c>
      <c r="K134">
        <f>IF(TBRegistrosSaídas[[#This Row],[Data da competência]]="",0,YEAR(TBRegistrosSaídas[[#This Row],[Data da competência]]))</f>
        <v>2018</v>
      </c>
      <c r="L134">
        <f>IF(TBRegistrosSaídas[[#This Row],[Data do caixa previsto]]="",0,MONTH(TBRegistrosSaídas[[#This Row],[Data do caixa previsto]]))</f>
        <v>9</v>
      </c>
      <c r="M134">
        <f>IF(TBRegistrosSaídas[[#This Row],[Data do caixa previsto]]="",0,YEAR(TBRegistrosSaídas[[#This Row],[Data do caixa previsto]]))</f>
        <v>2018</v>
      </c>
      <c r="N13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35" spans="1:14" hidden="1" x14ac:dyDescent="0.25">
      <c r="A135" s="3">
        <v>43438</v>
      </c>
      <c r="B135" s="3">
        <v>43350</v>
      </c>
      <c r="C135" s="3">
        <v>43402</v>
      </c>
      <c r="D135" t="s">
        <v>19</v>
      </c>
      <c r="E135" t="s">
        <v>13</v>
      </c>
      <c r="F135" t="s">
        <v>400</v>
      </c>
      <c r="G135" s="8">
        <v>2936</v>
      </c>
      <c r="H135">
        <f>IF(TBRegistrosSaídas[[#This Row],[Data do caixa realizado]]="",0,MONTH(TBRegistrosSaídas[[#This Row],[Data do caixa realizado]]))</f>
        <v>12</v>
      </c>
      <c r="I135">
        <f>IF(TBRegistrosSaídas[[#This Row],[Data do caixa realizado]]="",0,YEAR(TBRegistrosSaídas[[#This Row],[Data do caixa realizado]]))</f>
        <v>2018</v>
      </c>
      <c r="J135">
        <f>IF(TBRegistrosSaídas[[#This Row],[Data da competência]]="",0,MONTH(TBRegistrosSaídas[[#This Row],[Data da competência]]))</f>
        <v>9</v>
      </c>
      <c r="K135">
        <f>IF(TBRegistrosSaídas[[#This Row],[Data da competência]]="",0,YEAR(TBRegistrosSaídas[[#This Row],[Data da competência]]))</f>
        <v>2018</v>
      </c>
      <c r="L135">
        <f>IF(TBRegistrosSaídas[[#This Row],[Data do caixa previsto]]="",0,MONTH(TBRegistrosSaídas[[#This Row],[Data do caixa previsto]]))</f>
        <v>10</v>
      </c>
      <c r="M135">
        <f>IF(TBRegistrosSaídas[[#This Row],[Data do caixa previsto]]="",0,YEAR(TBRegistrosSaídas[[#This Row],[Data do caixa previsto]]))</f>
        <v>2018</v>
      </c>
      <c r="N13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36</v>
      </c>
    </row>
    <row r="136" spans="1:14" hidden="1" x14ac:dyDescent="0.25">
      <c r="A136" s="3">
        <v>43381</v>
      </c>
      <c r="B136" s="3">
        <v>43351</v>
      </c>
      <c r="C136" s="3">
        <v>43381</v>
      </c>
      <c r="D136" t="s">
        <v>19</v>
      </c>
      <c r="E136" t="s">
        <v>30</v>
      </c>
      <c r="F136" t="s">
        <v>401</v>
      </c>
      <c r="G136" s="8">
        <v>875</v>
      </c>
      <c r="H136">
        <f>IF(TBRegistrosSaídas[[#This Row],[Data do caixa realizado]]="",0,MONTH(TBRegistrosSaídas[[#This Row],[Data do caixa realizado]]))</f>
        <v>10</v>
      </c>
      <c r="I136">
        <f>IF(TBRegistrosSaídas[[#This Row],[Data do caixa realizado]]="",0,YEAR(TBRegistrosSaídas[[#This Row],[Data do caixa realizado]]))</f>
        <v>2018</v>
      </c>
      <c r="J136">
        <f>IF(TBRegistrosSaídas[[#This Row],[Data da competência]]="",0,MONTH(TBRegistrosSaídas[[#This Row],[Data da competência]]))</f>
        <v>9</v>
      </c>
      <c r="K136">
        <f>IF(TBRegistrosSaídas[[#This Row],[Data da competência]]="",0,YEAR(TBRegistrosSaídas[[#This Row],[Data da competência]]))</f>
        <v>2018</v>
      </c>
      <c r="L136">
        <f>IF(TBRegistrosSaídas[[#This Row],[Data do caixa previsto]]="",0,MONTH(TBRegistrosSaídas[[#This Row],[Data do caixa previsto]]))</f>
        <v>10</v>
      </c>
      <c r="M136">
        <f>IF(TBRegistrosSaídas[[#This Row],[Data do caixa previsto]]="",0,YEAR(TBRegistrosSaídas[[#This Row],[Data do caixa previsto]]))</f>
        <v>2018</v>
      </c>
      <c r="N13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37" spans="1:14" hidden="1" x14ac:dyDescent="0.25">
      <c r="A137" s="3">
        <v>43355</v>
      </c>
      <c r="B137" s="3">
        <v>43353</v>
      </c>
      <c r="C137" s="3">
        <v>43355</v>
      </c>
      <c r="D137" t="s">
        <v>19</v>
      </c>
      <c r="E137" t="s">
        <v>15</v>
      </c>
      <c r="F137" t="s">
        <v>402</v>
      </c>
      <c r="G137" s="8">
        <v>159</v>
      </c>
      <c r="H137">
        <f>IF(TBRegistrosSaídas[[#This Row],[Data do caixa realizado]]="",0,MONTH(TBRegistrosSaídas[[#This Row],[Data do caixa realizado]]))</f>
        <v>9</v>
      </c>
      <c r="I137">
        <f>IF(TBRegistrosSaídas[[#This Row],[Data do caixa realizado]]="",0,YEAR(TBRegistrosSaídas[[#This Row],[Data do caixa realizado]]))</f>
        <v>2018</v>
      </c>
      <c r="J137">
        <f>IF(TBRegistrosSaídas[[#This Row],[Data da competência]]="",0,MONTH(TBRegistrosSaídas[[#This Row],[Data da competência]]))</f>
        <v>9</v>
      </c>
      <c r="K137">
        <f>IF(TBRegistrosSaídas[[#This Row],[Data da competência]]="",0,YEAR(TBRegistrosSaídas[[#This Row],[Data da competência]]))</f>
        <v>2018</v>
      </c>
      <c r="L137">
        <f>IF(TBRegistrosSaídas[[#This Row],[Data do caixa previsto]]="",0,MONTH(TBRegistrosSaídas[[#This Row],[Data do caixa previsto]]))</f>
        <v>9</v>
      </c>
      <c r="M137">
        <f>IF(TBRegistrosSaídas[[#This Row],[Data do caixa previsto]]="",0,YEAR(TBRegistrosSaídas[[#This Row],[Data do caixa previsto]]))</f>
        <v>2018</v>
      </c>
      <c r="N13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38" spans="1:14" hidden="1" x14ac:dyDescent="0.25">
      <c r="A138" s="3">
        <v>43382</v>
      </c>
      <c r="B138" s="3">
        <v>43358</v>
      </c>
      <c r="C138" s="3">
        <v>43382</v>
      </c>
      <c r="D138" t="s">
        <v>19</v>
      </c>
      <c r="E138" t="s">
        <v>30</v>
      </c>
      <c r="F138" t="s">
        <v>403</v>
      </c>
      <c r="G138" s="8">
        <v>2933</v>
      </c>
      <c r="H138">
        <f>IF(TBRegistrosSaídas[[#This Row],[Data do caixa realizado]]="",0,MONTH(TBRegistrosSaídas[[#This Row],[Data do caixa realizado]]))</f>
        <v>10</v>
      </c>
      <c r="I138">
        <f>IF(TBRegistrosSaídas[[#This Row],[Data do caixa realizado]]="",0,YEAR(TBRegistrosSaídas[[#This Row],[Data do caixa realizado]]))</f>
        <v>2018</v>
      </c>
      <c r="J138">
        <f>IF(TBRegistrosSaídas[[#This Row],[Data da competência]]="",0,MONTH(TBRegistrosSaídas[[#This Row],[Data da competência]]))</f>
        <v>9</v>
      </c>
      <c r="K138">
        <f>IF(TBRegistrosSaídas[[#This Row],[Data da competência]]="",0,YEAR(TBRegistrosSaídas[[#This Row],[Data da competência]]))</f>
        <v>2018</v>
      </c>
      <c r="L138">
        <f>IF(TBRegistrosSaídas[[#This Row],[Data do caixa previsto]]="",0,MONTH(TBRegistrosSaídas[[#This Row],[Data do caixa previsto]]))</f>
        <v>10</v>
      </c>
      <c r="M138">
        <f>IF(TBRegistrosSaídas[[#This Row],[Data do caixa previsto]]="",0,YEAR(TBRegistrosSaídas[[#This Row],[Data do caixa previsto]]))</f>
        <v>2018</v>
      </c>
      <c r="N13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39" spans="1:14" hidden="1" x14ac:dyDescent="0.25">
      <c r="A139" s="3">
        <v>43405</v>
      </c>
      <c r="B139" s="3">
        <v>43358</v>
      </c>
      <c r="C139" s="3">
        <v>43405</v>
      </c>
      <c r="D139" t="s">
        <v>19</v>
      </c>
      <c r="E139" t="s">
        <v>30</v>
      </c>
      <c r="F139" t="s">
        <v>404</v>
      </c>
      <c r="G139" s="8">
        <v>4944</v>
      </c>
      <c r="H139">
        <f>IF(TBRegistrosSaídas[[#This Row],[Data do caixa realizado]]="",0,MONTH(TBRegistrosSaídas[[#This Row],[Data do caixa realizado]]))</f>
        <v>11</v>
      </c>
      <c r="I139">
        <f>IF(TBRegistrosSaídas[[#This Row],[Data do caixa realizado]]="",0,YEAR(TBRegistrosSaídas[[#This Row],[Data do caixa realizado]]))</f>
        <v>2018</v>
      </c>
      <c r="J139">
        <f>IF(TBRegistrosSaídas[[#This Row],[Data da competência]]="",0,MONTH(TBRegistrosSaídas[[#This Row],[Data da competência]]))</f>
        <v>9</v>
      </c>
      <c r="K139">
        <f>IF(TBRegistrosSaídas[[#This Row],[Data da competência]]="",0,YEAR(TBRegistrosSaídas[[#This Row],[Data da competência]]))</f>
        <v>2018</v>
      </c>
      <c r="L139">
        <f>IF(TBRegistrosSaídas[[#This Row],[Data do caixa previsto]]="",0,MONTH(TBRegistrosSaídas[[#This Row],[Data do caixa previsto]]))</f>
        <v>11</v>
      </c>
      <c r="M139">
        <f>IF(TBRegistrosSaídas[[#This Row],[Data do caixa previsto]]="",0,YEAR(TBRegistrosSaídas[[#This Row],[Data do caixa previsto]]))</f>
        <v>2018</v>
      </c>
      <c r="N13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0" spans="1:14" hidden="1" x14ac:dyDescent="0.25">
      <c r="A140" s="3">
        <v>43377</v>
      </c>
      <c r="B140" s="3">
        <v>43362</v>
      </c>
      <c r="C140" s="3">
        <v>43377</v>
      </c>
      <c r="D140" t="s">
        <v>19</v>
      </c>
      <c r="E140" t="s">
        <v>17</v>
      </c>
      <c r="F140" t="s">
        <v>405</v>
      </c>
      <c r="G140" s="8">
        <v>4173</v>
      </c>
      <c r="H140">
        <f>IF(TBRegistrosSaídas[[#This Row],[Data do caixa realizado]]="",0,MONTH(TBRegistrosSaídas[[#This Row],[Data do caixa realizado]]))</f>
        <v>10</v>
      </c>
      <c r="I140">
        <f>IF(TBRegistrosSaídas[[#This Row],[Data do caixa realizado]]="",0,YEAR(TBRegistrosSaídas[[#This Row],[Data do caixa realizado]]))</f>
        <v>2018</v>
      </c>
      <c r="J140">
        <f>IF(TBRegistrosSaídas[[#This Row],[Data da competência]]="",0,MONTH(TBRegistrosSaídas[[#This Row],[Data da competência]]))</f>
        <v>9</v>
      </c>
      <c r="K140">
        <f>IF(TBRegistrosSaídas[[#This Row],[Data da competência]]="",0,YEAR(TBRegistrosSaídas[[#This Row],[Data da competência]]))</f>
        <v>2018</v>
      </c>
      <c r="L140">
        <f>IF(TBRegistrosSaídas[[#This Row],[Data do caixa previsto]]="",0,MONTH(TBRegistrosSaídas[[#This Row],[Data do caixa previsto]]))</f>
        <v>10</v>
      </c>
      <c r="M140">
        <f>IF(TBRegistrosSaídas[[#This Row],[Data do caixa previsto]]="",0,YEAR(TBRegistrosSaídas[[#This Row],[Data do caixa previsto]]))</f>
        <v>2018</v>
      </c>
      <c r="N14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1" spans="1:14" hidden="1" x14ac:dyDescent="0.25">
      <c r="A141" s="3">
        <v>43375</v>
      </c>
      <c r="B141" s="3">
        <v>43367</v>
      </c>
      <c r="C141" s="3">
        <v>43375</v>
      </c>
      <c r="D141" t="s">
        <v>19</v>
      </c>
      <c r="E141" t="s">
        <v>13</v>
      </c>
      <c r="F141" t="s">
        <v>406</v>
      </c>
      <c r="G141" s="8">
        <v>2065</v>
      </c>
      <c r="H141">
        <f>IF(TBRegistrosSaídas[[#This Row],[Data do caixa realizado]]="",0,MONTH(TBRegistrosSaídas[[#This Row],[Data do caixa realizado]]))</f>
        <v>10</v>
      </c>
      <c r="I141">
        <f>IF(TBRegistrosSaídas[[#This Row],[Data do caixa realizado]]="",0,YEAR(TBRegistrosSaídas[[#This Row],[Data do caixa realizado]]))</f>
        <v>2018</v>
      </c>
      <c r="J141">
        <f>IF(TBRegistrosSaídas[[#This Row],[Data da competência]]="",0,MONTH(TBRegistrosSaídas[[#This Row],[Data da competência]]))</f>
        <v>9</v>
      </c>
      <c r="K141">
        <f>IF(TBRegistrosSaídas[[#This Row],[Data da competência]]="",0,YEAR(TBRegistrosSaídas[[#This Row],[Data da competência]]))</f>
        <v>2018</v>
      </c>
      <c r="L141">
        <f>IF(TBRegistrosSaídas[[#This Row],[Data do caixa previsto]]="",0,MONTH(TBRegistrosSaídas[[#This Row],[Data do caixa previsto]]))</f>
        <v>10</v>
      </c>
      <c r="M141">
        <f>IF(TBRegistrosSaídas[[#This Row],[Data do caixa previsto]]="",0,YEAR(TBRegistrosSaídas[[#This Row],[Data do caixa previsto]]))</f>
        <v>2018</v>
      </c>
      <c r="N14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2" spans="1:14" hidden="1" x14ac:dyDescent="0.25">
      <c r="A142" s="3">
        <v>43422</v>
      </c>
      <c r="B142" s="3">
        <v>43371</v>
      </c>
      <c r="C142" s="3">
        <v>43422</v>
      </c>
      <c r="D142" t="s">
        <v>19</v>
      </c>
      <c r="E142" t="s">
        <v>14</v>
      </c>
      <c r="F142" t="s">
        <v>407</v>
      </c>
      <c r="G142" s="8">
        <v>521</v>
      </c>
      <c r="H142">
        <f>IF(TBRegistrosSaídas[[#This Row],[Data do caixa realizado]]="",0,MONTH(TBRegistrosSaídas[[#This Row],[Data do caixa realizado]]))</f>
        <v>11</v>
      </c>
      <c r="I142">
        <f>IF(TBRegistrosSaídas[[#This Row],[Data do caixa realizado]]="",0,YEAR(TBRegistrosSaídas[[#This Row],[Data do caixa realizado]]))</f>
        <v>2018</v>
      </c>
      <c r="J142">
        <f>IF(TBRegistrosSaídas[[#This Row],[Data da competência]]="",0,MONTH(TBRegistrosSaídas[[#This Row],[Data da competência]]))</f>
        <v>9</v>
      </c>
      <c r="K142">
        <f>IF(TBRegistrosSaídas[[#This Row],[Data da competência]]="",0,YEAR(TBRegistrosSaídas[[#This Row],[Data da competência]]))</f>
        <v>2018</v>
      </c>
      <c r="L142">
        <f>IF(TBRegistrosSaídas[[#This Row],[Data do caixa previsto]]="",0,MONTH(TBRegistrosSaídas[[#This Row],[Data do caixa previsto]]))</f>
        <v>11</v>
      </c>
      <c r="M142">
        <f>IF(TBRegistrosSaídas[[#This Row],[Data do caixa previsto]]="",0,YEAR(TBRegistrosSaídas[[#This Row],[Data do caixa previsto]]))</f>
        <v>2018</v>
      </c>
      <c r="N14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3" spans="1:14" hidden="1" x14ac:dyDescent="0.25">
      <c r="A143" s="3">
        <v>43417</v>
      </c>
      <c r="B143" s="3">
        <v>43374</v>
      </c>
      <c r="C143" s="3">
        <v>43417</v>
      </c>
      <c r="D143" t="s">
        <v>19</v>
      </c>
      <c r="E143" t="s">
        <v>14</v>
      </c>
      <c r="F143" t="s">
        <v>408</v>
      </c>
      <c r="G143" s="8">
        <v>819</v>
      </c>
      <c r="H143">
        <f>IF(TBRegistrosSaídas[[#This Row],[Data do caixa realizado]]="",0,MONTH(TBRegistrosSaídas[[#This Row],[Data do caixa realizado]]))</f>
        <v>11</v>
      </c>
      <c r="I143">
        <f>IF(TBRegistrosSaídas[[#This Row],[Data do caixa realizado]]="",0,YEAR(TBRegistrosSaídas[[#This Row],[Data do caixa realizado]]))</f>
        <v>2018</v>
      </c>
      <c r="J143">
        <f>IF(TBRegistrosSaídas[[#This Row],[Data da competência]]="",0,MONTH(TBRegistrosSaídas[[#This Row],[Data da competência]]))</f>
        <v>10</v>
      </c>
      <c r="K143">
        <f>IF(TBRegistrosSaídas[[#This Row],[Data da competência]]="",0,YEAR(TBRegistrosSaídas[[#This Row],[Data da competência]]))</f>
        <v>2018</v>
      </c>
      <c r="L143">
        <f>IF(TBRegistrosSaídas[[#This Row],[Data do caixa previsto]]="",0,MONTH(TBRegistrosSaídas[[#This Row],[Data do caixa previsto]]))</f>
        <v>11</v>
      </c>
      <c r="M143">
        <f>IF(TBRegistrosSaídas[[#This Row],[Data do caixa previsto]]="",0,YEAR(TBRegistrosSaídas[[#This Row],[Data do caixa previsto]]))</f>
        <v>2018</v>
      </c>
      <c r="N14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4" spans="1:14" hidden="1" x14ac:dyDescent="0.25">
      <c r="A144" s="3">
        <v>43433</v>
      </c>
      <c r="B144" s="3">
        <v>43377</v>
      </c>
      <c r="C144" s="3">
        <v>43433</v>
      </c>
      <c r="D144" t="s">
        <v>19</v>
      </c>
      <c r="E144" t="s">
        <v>17</v>
      </c>
      <c r="F144" t="s">
        <v>409</v>
      </c>
      <c r="G144" s="8">
        <v>1260</v>
      </c>
      <c r="H144">
        <f>IF(TBRegistrosSaídas[[#This Row],[Data do caixa realizado]]="",0,MONTH(TBRegistrosSaídas[[#This Row],[Data do caixa realizado]]))</f>
        <v>11</v>
      </c>
      <c r="I144">
        <f>IF(TBRegistrosSaídas[[#This Row],[Data do caixa realizado]]="",0,YEAR(TBRegistrosSaídas[[#This Row],[Data do caixa realizado]]))</f>
        <v>2018</v>
      </c>
      <c r="J144">
        <f>IF(TBRegistrosSaídas[[#This Row],[Data da competência]]="",0,MONTH(TBRegistrosSaídas[[#This Row],[Data da competência]]))</f>
        <v>10</v>
      </c>
      <c r="K144">
        <f>IF(TBRegistrosSaídas[[#This Row],[Data da competência]]="",0,YEAR(TBRegistrosSaídas[[#This Row],[Data da competência]]))</f>
        <v>2018</v>
      </c>
      <c r="L144">
        <f>IF(TBRegistrosSaídas[[#This Row],[Data do caixa previsto]]="",0,MONTH(TBRegistrosSaídas[[#This Row],[Data do caixa previsto]]))</f>
        <v>11</v>
      </c>
      <c r="M144">
        <f>IF(TBRegistrosSaídas[[#This Row],[Data do caixa previsto]]="",0,YEAR(TBRegistrosSaídas[[#This Row],[Data do caixa previsto]]))</f>
        <v>2018</v>
      </c>
      <c r="N14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5" spans="1:14" hidden="1" x14ac:dyDescent="0.25">
      <c r="A145" s="3">
        <v>43389</v>
      </c>
      <c r="B145" s="3">
        <v>43383</v>
      </c>
      <c r="C145" s="3">
        <v>43389</v>
      </c>
      <c r="D145" t="s">
        <v>19</v>
      </c>
      <c r="E145" t="s">
        <v>13</v>
      </c>
      <c r="F145" t="s">
        <v>410</v>
      </c>
      <c r="G145" s="8">
        <v>2998</v>
      </c>
      <c r="H145">
        <f>IF(TBRegistrosSaídas[[#This Row],[Data do caixa realizado]]="",0,MONTH(TBRegistrosSaídas[[#This Row],[Data do caixa realizado]]))</f>
        <v>10</v>
      </c>
      <c r="I145">
        <f>IF(TBRegistrosSaídas[[#This Row],[Data do caixa realizado]]="",0,YEAR(TBRegistrosSaídas[[#This Row],[Data do caixa realizado]]))</f>
        <v>2018</v>
      </c>
      <c r="J145">
        <f>IF(TBRegistrosSaídas[[#This Row],[Data da competência]]="",0,MONTH(TBRegistrosSaídas[[#This Row],[Data da competência]]))</f>
        <v>10</v>
      </c>
      <c r="K145">
        <f>IF(TBRegistrosSaídas[[#This Row],[Data da competência]]="",0,YEAR(TBRegistrosSaídas[[#This Row],[Data da competência]]))</f>
        <v>2018</v>
      </c>
      <c r="L145">
        <f>IF(TBRegistrosSaídas[[#This Row],[Data do caixa previsto]]="",0,MONTH(TBRegistrosSaídas[[#This Row],[Data do caixa previsto]]))</f>
        <v>10</v>
      </c>
      <c r="M145">
        <f>IF(TBRegistrosSaídas[[#This Row],[Data do caixa previsto]]="",0,YEAR(TBRegistrosSaídas[[#This Row],[Data do caixa previsto]]))</f>
        <v>2018</v>
      </c>
      <c r="N14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6" spans="1:14" hidden="1" x14ac:dyDescent="0.25">
      <c r="A146" s="3">
        <v>43404</v>
      </c>
      <c r="B146" s="3">
        <v>43385</v>
      </c>
      <c r="C146" s="3">
        <v>43404</v>
      </c>
      <c r="D146" t="s">
        <v>19</v>
      </c>
      <c r="E146" t="s">
        <v>13</v>
      </c>
      <c r="F146" t="s">
        <v>411</v>
      </c>
      <c r="G146" s="8">
        <v>4287</v>
      </c>
      <c r="H146">
        <f>IF(TBRegistrosSaídas[[#This Row],[Data do caixa realizado]]="",0,MONTH(TBRegistrosSaídas[[#This Row],[Data do caixa realizado]]))</f>
        <v>10</v>
      </c>
      <c r="I146">
        <f>IF(TBRegistrosSaídas[[#This Row],[Data do caixa realizado]]="",0,YEAR(TBRegistrosSaídas[[#This Row],[Data do caixa realizado]]))</f>
        <v>2018</v>
      </c>
      <c r="J146">
        <f>IF(TBRegistrosSaídas[[#This Row],[Data da competência]]="",0,MONTH(TBRegistrosSaídas[[#This Row],[Data da competência]]))</f>
        <v>10</v>
      </c>
      <c r="K146">
        <f>IF(TBRegistrosSaídas[[#This Row],[Data da competência]]="",0,YEAR(TBRegistrosSaídas[[#This Row],[Data da competência]]))</f>
        <v>2018</v>
      </c>
      <c r="L146">
        <f>IF(TBRegistrosSaídas[[#This Row],[Data do caixa previsto]]="",0,MONTH(TBRegistrosSaídas[[#This Row],[Data do caixa previsto]]))</f>
        <v>10</v>
      </c>
      <c r="M146">
        <f>IF(TBRegistrosSaídas[[#This Row],[Data do caixa previsto]]="",0,YEAR(TBRegistrosSaídas[[#This Row],[Data do caixa previsto]]))</f>
        <v>2018</v>
      </c>
      <c r="N14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7" spans="1:14" hidden="1" x14ac:dyDescent="0.25">
      <c r="A147" s="3">
        <v>43507</v>
      </c>
      <c r="B147" s="3">
        <v>43387</v>
      </c>
      <c r="C147" s="3">
        <v>43428</v>
      </c>
      <c r="D147" t="s">
        <v>19</v>
      </c>
      <c r="E147" t="s">
        <v>15</v>
      </c>
      <c r="F147" t="s">
        <v>412</v>
      </c>
      <c r="G147" s="8">
        <v>2015</v>
      </c>
      <c r="H147">
        <f>IF(TBRegistrosSaídas[[#This Row],[Data do caixa realizado]]="",0,MONTH(TBRegistrosSaídas[[#This Row],[Data do caixa realizado]]))</f>
        <v>2</v>
      </c>
      <c r="I147">
        <f>IF(TBRegistrosSaídas[[#This Row],[Data do caixa realizado]]="",0,YEAR(TBRegistrosSaídas[[#This Row],[Data do caixa realizado]]))</f>
        <v>2019</v>
      </c>
      <c r="J147">
        <f>IF(TBRegistrosSaídas[[#This Row],[Data da competência]]="",0,MONTH(TBRegistrosSaídas[[#This Row],[Data da competência]]))</f>
        <v>10</v>
      </c>
      <c r="K147">
        <f>IF(TBRegistrosSaídas[[#This Row],[Data da competência]]="",0,YEAR(TBRegistrosSaídas[[#This Row],[Data da competência]]))</f>
        <v>2018</v>
      </c>
      <c r="L147">
        <f>IF(TBRegistrosSaídas[[#This Row],[Data do caixa previsto]]="",0,MONTH(TBRegistrosSaídas[[#This Row],[Data do caixa previsto]]))</f>
        <v>11</v>
      </c>
      <c r="M147">
        <f>IF(TBRegistrosSaídas[[#This Row],[Data do caixa previsto]]="",0,YEAR(TBRegistrosSaídas[[#This Row],[Data do caixa previsto]]))</f>
        <v>2018</v>
      </c>
      <c r="N14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79</v>
      </c>
    </row>
    <row r="148" spans="1:14" hidden="1" x14ac:dyDescent="0.25">
      <c r="A148" s="3">
        <v>43449</v>
      </c>
      <c r="B148" s="3">
        <v>43393</v>
      </c>
      <c r="C148" s="3">
        <v>43449</v>
      </c>
      <c r="D148" t="s">
        <v>19</v>
      </c>
      <c r="E148" t="s">
        <v>15</v>
      </c>
      <c r="F148" t="s">
        <v>413</v>
      </c>
      <c r="G148" s="8">
        <v>3369</v>
      </c>
      <c r="H148">
        <f>IF(TBRegistrosSaídas[[#This Row],[Data do caixa realizado]]="",0,MONTH(TBRegistrosSaídas[[#This Row],[Data do caixa realizado]]))</f>
        <v>12</v>
      </c>
      <c r="I148">
        <f>IF(TBRegistrosSaídas[[#This Row],[Data do caixa realizado]]="",0,YEAR(TBRegistrosSaídas[[#This Row],[Data do caixa realizado]]))</f>
        <v>2018</v>
      </c>
      <c r="J148">
        <f>IF(TBRegistrosSaídas[[#This Row],[Data da competência]]="",0,MONTH(TBRegistrosSaídas[[#This Row],[Data da competência]]))</f>
        <v>10</v>
      </c>
      <c r="K148">
        <f>IF(TBRegistrosSaídas[[#This Row],[Data da competência]]="",0,YEAR(TBRegistrosSaídas[[#This Row],[Data da competência]]))</f>
        <v>2018</v>
      </c>
      <c r="L148">
        <f>IF(TBRegistrosSaídas[[#This Row],[Data do caixa previsto]]="",0,MONTH(TBRegistrosSaídas[[#This Row],[Data do caixa previsto]]))</f>
        <v>12</v>
      </c>
      <c r="M148">
        <f>IF(TBRegistrosSaídas[[#This Row],[Data do caixa previsto]]="",0,YEAR(TBRegistrosSaídas[[#This Row],[Data do caixa previsto]]))</f>
        <v>2018</v>
      </c>
      <c r="N14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49" spans="1:14" hidden="1" x14ac:dyDescent="0.25">
      <c r="A149" s="3">
        <v>43404</v>
      </c>
      <c r="B149" s="3">
        <v>43394</v>
      </c>
      <c r="C149" s="3">
        <v>43404</v>
      </c>
      <c r="D149" t="s">
        <v>19</v>
      </c>
      <c r="E149" t="s">
        <v>30</v>
      </c>
      <c r="F149" t="s">
        <v>414</v>
      </c>
      <c r="G149" s="8">
        <v>4851</v>
      </c>
      <c r="H149">
        <f>IF(TBRegistrosSaídas[[#This Row],[Data do caixa realizado]]="",0,MONTH(TBRegistrosSaídas[[#This Row],[Data do caixa realizado]]))</f>
        <v>10</v>
      </c>
      <c r="I149">
        <f>IF(TBRegistrosSaídas[[#This Row],[Data do caixa realizado]]="",0,YEAR(TBRegistrosSaídas[[#This Row],[Data do caixa realizado]]))</f>
        <v>2018</v>
      </c>
      <c r="J149">
        <f>IF(TBRegistrosSaídas[[#This Row],[Data da competência]]="",0,MONTH(TBRegistrosSaídas[[#This Row],[Data da competência]]))</f>
        <v>10</v>
      </c>
      <c r="K149">
        <f>IF(TBRegistrosSaídas[[#This Row],[Data da competência]]="",0,YEAR(TBRegistrosSaídas[[#This Row],[Data da competência]]))</f>
        <v>2018</v>
      </c>
      <c r="L149">
        <f>IF(TBRegistrosSaídas[[#This Row],[Data do caixa previsto]]="",0,MONTH(TBRegistrosSaídas[[#This Row],[Data do caixa previsto]]))</f>
        <v>10</v>
      </c>
      <c r="M149">
        <f>IF(TBRegistrosSaídas[[#This Row],[Data do caixa previsto]]="",0,YEAR(TBRegistrosSaídas[[#This Row],[Data do caixa previsto]]))</f>
        <v>2018</v>
      </c>
      <c r="N14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50" spans="1:14" hidden="1" x14ac:dyDescent="0.25">
      <c r="A150" s="3">
        <v>43456</v>
      </c>
      <c r="B150" s="3">
        <v>43398</v>
      </c>
      <c r="C150" s="3">
        <v>43449</v>
      </c>
      <c r="D150" t="s">
        <v>19</v>
      </c>
      <c r="E150" t="s">
        <v>30</v>
      </c>
      <c r="F150" t="s">
        <v>415</v>
      </c>
      <c r="G150" s="8">
        <v>2178</v>
      </c>
      <c r="H150">
        <f>IF(TBRegistrosSaídas[[#This Row],[Data do caixa realizado]]="",0,MONTH(TBRegistrosSaídas[[#This Row],[Data do caixa realizado]]))</f>
        <v>12</v>
      </c>
      <c r="I150">
        <f>IF(TBRegistrosSaídas[[#This Row],[Data do caixa realizado]]="",0,YEAR(TBRegistrosSaídas[[#This Row],[Data do caixa realizado]]))</f>
        <v>2018</v>
      </c>
      <c r="J150">
        <f>IF(TBRegistrosSaídas[[#This Row],[Data da competência]]="",0,MONTH(TBRegistrosSaídas[[#This Row],[Data da competência]]))</f>
        <v>10</v>
      </c>
      <c r="K150">
        <f>IF(TBRegistrosSaídas[[#This Row],[Data da competência]]="",0,YEAR(TBRegistrosSaídas[[#This Row],[Data da competência]]))</f>
        <v>2018</v>
      </c>
      <c r="L150">
        <f>IF(TBRegistrosSaídas[[#This Row],[Data do caixa previsto]]="",0,MONTH(TBRegistrosSaídas[[#This Row],[Data do caixa previsto]]))</f>
        <v>12</v>
      </c>
      <c r="M150">
        <f>IF(TBRegistrosSaídas[[#This Row],[Data do caixa previsto]]="",0,YEAR(TBRegistrosSaídas[[#This Row],[Data do caixa previsto]]))</f>
        <v>2018</v>
      </c>
      <c r="N15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7</v>
      </c>
    </row>
    <row r="151" spans="1:14" hidden="1" x14ac:dyDescent="0.25">
      <c r="A151" s="3">
        <v>43424</v>
      </c>
      <c r="B151" s="3">
        <v>43400</v>
      </c>
      <c r="C151" s="3">
        <v>43424</v>
      </c>
      <c r="D151" t="s">
        <v>19</v>
      </c>
      <c r="E151" t="s">
        <v>15</v>
      </c>
      <c r="F151" t="s">
        <v>416</v>
      </c>
      <c r="G151" s="8">
        <v>4052</v>
      </c>
      <c r="H151">
        <f>IF(TBRegistrosSaídas[[#This Row],[Data do caixa realizado]]="",0,MONTH(TBRegistrosSaídas[[#This Row],[Data do caixa realizado]]))</f>
        <v>11</v>
      </c>
      <c r="I151">
        <f>IF(TBRegistrosSaídas[[#This Row],[Data do caixa realizado]]="",0,YEAR(TBRegistrosSaídas[[#This Row],[Data do caixa realizado]]))</f>
        <v>2018</v>
      </c>
      <c r="J151">
        <f>IF(TBRegistrosSaídas[[#This Row],[Data da competência]]="",0,MONTH(TBRegistrosSaídas[[#This Row],[Data da competência]]))</f>
        <v>10</v>
      </c>
      <c r="K151">
        <f>IF(TBRegistrosSaídas[[#This Row],[Data da competência]]="",0,YEAR(TBRegistrosSaídas[[#This Row],[Data da competência]]))</f>
        <v>2018</v>
      </c>
      <c r="L151">
        <f>IF(TBRegistrosSaídas[[#This Row],[Data do caixa previsto]]="",0,MONTH(TBRegistrosSaídas[[#This Row],[Data do caixa previsto]]))</f>
        <v>11</v>
      </c>
      <c r="M151">
        <f>IF(TBRegistrosSaídas[[#This Row],[Data do caixa previsto]]="",0,YEAR(TBRegistrosSaídas[[#This Row],[Data do caixa previsto]]))</f>
        <v>2018</v>
      </c>
      <c r="N15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52" spans="1:14" hidden="1" x14ac:dyDescent="0.25">
      <c r="A152" s="3">
        <v>43420</v>
      </c>
      <c r="B152" s="3">
        <v>43403</v>
      </c>
      <c r="C152" s="3">
        <v>43420</v>
      </c>
      <c r="D152" t="s">
        <v>19</v>
      </c>
      <c r="E152" t="s">
        <v>13</v>
      </c>
      <c r="F152" t="s">
        <v>417</v>
      </c>
      <c r="G152" s="8">
        <v>2864</v>
      </c>
      <c r="H152">
        <f>IF(TBRegistrosSaídas[[#This Row],[Data do caixa realizado]]="",0,MONTH(TBRegistrosSaídas[[#This Row],[Data do caixa realizado]]))</f>
        <v>11</v>
      </c>
      <c r="I152">
        <f>IF(TBRegistrosSaídas[[#This Row],[Data do caixa realizado]]="",0,YEAR(TBRegistrosSaídas[[#This Row],[Data do caixa realizado]]))</f>
        <v>2018</v>
      </c>
      <c r="J152">
        <f>IF(TBRegistrosSaídas[[#This Row],[Data da competência]]="",0,MONTH(TBRegistrosSaídas[[#This Row],[Data da competência]]))</f>
        <v>10</v>
      </c>
      <c r="K152">
        <f>IF(TBRegistrosSaídas[[#This Row],[Data da competência]]="",0,YEAR(TBRegistrosSaídas[[#This Row],[Data da competência]]))</f>
        <v>2018</v>
      </c>
      <c r="L152">
        <f>IF(TBRegistrosSaídas[[#This Row],[Data do caixa previsto]]="",0,MONTH(TBRegistrosSaídas[[#This Row],[Data do caixa previsto]]))</f>
        <v>11</v>
      </c>
      <c r="M152">
        <f>IF(TBRegistrosSaídas[[#This Row],[Data do caixa previsto]]="",0,YEAR(TBRegistrosSaídas[[#This Row],[Data do caixa previsto]]))</f>
        <v>2018</v>
      </c>
      <c r="N15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53" spans="1:14" hidden="1" x14ac:dyDescent="0.25">
      <c r="A153" s="3">
        <v>43461</v>
      </c>
      <c r="B153" s="3">
        <v>43405</v>
      </c>
      <c r="C153" s="3">
        <v>43461</v>
      </c>
      <c r="D153" t="s">
        <v>19</v>
      </c>
      <c r="E153" t="s">
        <v>30</v>
      </c>
      <c r="F153" t="s">
        <v>418</v>
      </c>
      <c r="G153" s="8">
        <v>2425</v>
      </c>
      <c r="H153">
        <f>IF(TBRegistrosSaídas[[#This Row],[Data do caixa realizado]]="",0,MONTH(TBRegistrosSaídas[[#This Row],[Data do caixa realizado]]))</f>
        <v>12</v>
      </c>
      <c r="I153">
        <f>IF(TBRegistrosSaídas[[#This Row],[Data do caixa realizado]]="",0,YEAR(TBRegistrosSaídas[[#This Row],[Data do caixa realizado]]))</f>
        <v>2018</v>
      </c>
      <c r="J153">
        <f>IF(TBRegistrosSaídas[[#This Row],[Data da competência]]="",0,MONTH(TBRegistrosSaídas[[#This Row],[Data da competência]]))</f>
        <v>11</v>
      </c>
      <c r="K153">
        <f>IF(TBRegistrosSaídas[[#This Row],[Data da competência]]="",0,YEAR(TBRegistrosSaídas[[#This Row],[Data da competência]]))</f>
        <v>2018</v>
      </c>
      <c r="L153">
        <f>IF(TBRegistrosSaídas[[#This Row],[Data do caixa previsto]]="",0,MONTH(TBRegistrosSaídas[[#This Row],[Data do caixa previsto]]))</f>
        <v>12</v>
      </c>
      <c r="M153">
        <f>IF(TBRegistrosSaídas[[#This Row],[Data do caixa previsto]]="",0,YEAR(TBRegistrosSaídas[[#This Row],[Data do caixa previsto]]))</f>
        <v>2018</v>
      </c>
      <c r="N15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54" spans="1:14" hidden="1" x14ac:dyDescent="0.25">
      <c r="A154" s="3">
        <v>43491</v>
      </c>
      <c r="B154" s="3">
        <v>43407</v>
      </c>
      <c r="C154" s="3">
        <v>43466</v>
      </c>
      <c r="D154" t="s">
        <v>19</v>
      </c>
      <c r="E154" t="s">
        <v>13</v>
      </c>
      <c r="F154" t="s">
        <v>336</v>
      </c>
      <c r="G154" s="8">
        <v>1542</v>
      </c>
      <c r="H154">
        <f>IF(TBRegistrosSaídas[[#This Row],[Data do caixa realizado]]="",0,MONTH(TBRegistrosSaídas[[#This Row],[Data do caixa realizado]]))</f>
        <v>1</v>
      </c>
      <c r="I154">
        <f>IF(TBRegistrosSaídas[[#This Row],[Data do caixa realizado]]="",0,YEAR(TBRegistrosSaídas[[#This Row],[Data do caixa realizado]]))</f>
        <v>2019</v>
      </c>
      <c r="J154">
        <f>IF(TBRegistrosSaídas[[#This Row],[Data da competência]]="",0,MONTH(TBRegistrosSaídas[[#This Row],[Data da competência]]))</f>
        <v>11</v>
      </c>
      <c r="K154">
        <f>IF(TBRegistrosSaídas[[#This Row],[Data da competência]]="",0,YEAR(TBRegistrosSaídas[[#This Row],[Data da competência]]))</f>
        <v>2018</v>
      </c>
      <c r="L154">
        <f>IF(TBRegistrosSaídas[[#This Row],[Data do caixa previsto]]="",0,MONTH(TBRegistrosSaídas[[#This Row],[Data do caixa previsto]]))</f>
        <v>1</v>
      </c>
      <c r="M154">
        <f>IF(TBRegistrosSaídas[[#This Row],[Data do caixa previsto]]="",0,YEAR(TBRegistrosSaídas[[#This Row],[Data do caixa previsto]]))</f>
        <v>2019</v>
      </c>
      <c r="N15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25</v>
      </c>
    </row>
    <row r="155" spans="1:14" hidden="1" x14ac:dyDescent="0.25">
      <c r="A155" s="3">
        <v>43446</v>
      </c>
      <c r="B155" s="3">
        <v>43412</v>
      </c>
      <c r="C155" s="3">
        <v>43446</v>
      </c>
      <c r="D155" t="s">
        <v>19</v>
      </c>
      <c r="E155" t="s">
        <v>30</v>
      </c>
      <c r="F155" t="s">
        <v>419</v>
      </c>
      <c r="G155" s="8">
        <v>1736</v>
      </c>
      <c r="H155">
        <f>IF(TBRegistrosSaídas[[#This Row],[Data do caixa realizado]]="",0,MONTH(TBRegistrosSaídas[[#This Row],[Data do caixa realizado]]))</f>
        <v>12</v>
      </c>
      <c r="I155">
        <f>IF(TBRegistrosSaídas[[#This Row],[Data do caixa realizado]]="",0,YEAR(TBRegistrosSaídas[[#This Row],[Data do caixa realizado]]))</f>
        <v>2018</v>
      </c>
      <c r="J155">
        <f>IF(TBRegistrosSaídas[[#This Row],[Data da competência]]="",0,MONTH(TBRegistrosSaídas[[#This Row],[Data da competência]]))</f>
        <v>11</v>
      </c>
      <c r="K155">
        <f>IF(TBRegistrosSaídas[[#This Row],[Data da competência]]="",0,YEAR(TBRegistrosSaídas[[#This Row],[Data da competência]]))</f>
        <v>2018</v>
      </c>
      <c r="L155">
        <f>IF(TBRegistrosSaídas[[#This Row],[Data do caixa previsto]]="",0,MONTH(TBRegistrosSaídas[[#This Row],[Data do caixa previsto]]))</f>
        <v>12</v>
      </c>
      <c r="M155">
        <f>IF(TBRegistrosSaídas[[#This Row],[Data do caixa previsto]]="",0,YEAR(TBRegistrosSaídas[[#This Row],[Data do caixa previsto]]))</f>
        <v>2018</v>
      </c>
      <c r="N15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56" spans="1:14" hidden="1" x14ac:dyDescent="0.25">
      <c r="A156" s="3">
        <v>43474</v>
      </c>
      <c r="B156" s="3">
        <v>43415</v>
      </c>
      <c r="C156" s="3">
        <v>43474</v>
      </c>
      <c r="D156" t="s">
        <v>19</v>
      </c>
      <c r="E156" t="s">
        <v>14</v>
      </c>
      <c r="F156" t="s">
        <v>420</v>
      </c>
      <c r="G156" s="8">
        <v>1628</v>
      </c>
      <c r="H156">
        <f>IF(TBRegistrosSaídas[[#This Row],[Data do caixa realizado]]="",0,MONTH(TBRegistrosSaídas[[#This Row],[Data do caixa realizado]]))</f>
        <v>1</v>
      </c>
      <c r="I156">
        <f>IF(TBRegistrosSaídas[[#This Row],[Data do caixa realizado]]="",0,YEAR(TBRegistrosSaídas[[#This Row],[Data do caixa realizado]]))</f>
        <v>2019</v>
      </c>
      <c r="J156">
        <f>IF(TBRegistrosSaídas[[#This Row],[Data da competência]]="",0,MONTH(TBRegistrosSaídas[[#This Row],[Data da competência]]))</f>
        <v>11</v>
      </c>
      <c r="K156">
        <f>IF(TBRegistrosSaídas[[#This Row],[Data da competência]]="",0,YEAR(TBRegistrosSaídas[[#This Row],[Data da competência]]))</f>
        <v>2018</v>
      </c>
      <c r="L156">
        <f>IF(TBRegistrosSaídas[[#This Row],[Data do caixa previsto]]="",0,MONTH(TBRegistrosSaídas[[#This Row],[Data do caixa previsto]]))</f>
        <v>1</v>
      </c>
      <c r="M156">
        <f>IF(TBRegistrosSaídas[[#This Row],[Data do caixa previsto]]="",0,YEAR(TBRegistrosSaídas[[#This Row],[Data do caixa previsto]]))</f>
        <v>2019</v>
      </c>
      <c r="N15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57" spans="1:14" hidden="1" x14ac:dyDescent="0.25">
      <c r="A157" s="3">
        <v>43420</v>
      </c>
      <c r="B157" s="3">
        <v>43417</v>
      </c>
      <c r="C157" s="3">
        <v>43420</v>
      </c>
      <c r="D157" t="s">
        <v>19</v>
      </c>
      <c r="E157" t="s">
        <v>30</v>
      </c>
      <c r="F157" t="s">
        <v>421</v>
      </c>
      <c r="G157" s="8">
        <v>3853</v>
      </c>
      <c r="H157">
        <f>IF(TBRegistrosSaídas[[#This Row],[Data do caixa realizado]]="",0,MONTH(TBRegistrosSaídas[[#This Row],[Data do caixa realizado]]))</f>
        <v>11</v>
      </c>
      <c r="I157">
        <f>IF(TBRegistrosSaídas[[#This Row],[Data do caixa realizado]]="",0,YEAR(TBRegistrosSaídas[[#This Row],[Data do caixa realizado]]))</f>
        <v>2018</v>
      </c>
      <c r="J157">
        <f>IF(TBRegistrosSaídas[[#This Row],[Data da competência]]="",0,MONTH(TBRegistrosSaídas[[#This Row],[Data da competência]]))</f>
        <v>11</v>
      </c>
      <c r="K157">
        <f>IF(TBRegistrosSaídas[[#This Row],[Data da competência]]="",0,YEAR(TBRegistrosSaídas[[#This Row],[Data da competência]]))</f>
        <v>2018</v>
      </c>
      <c r="L157">
        <f>IF(TBRegistrosSaídas[[#This Row],[Data do caixa previsto]]="",0,MONTH(TBRegistrosSaídas[[#This Row],[Data do caixa previsto]]))</f>
        <v>11</v>
      </c>
      <c r="M157">
        <f>IF(TBRegistrosSaídas[[#This Row],[Data do caixa previsto]]="",0,YEAR(TBRegistrosSaídas[[#This Row],[Data do caixa previsto]]))</f>
        <v>2018</v>
      </c>
      <c r="N15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58" spans="1:14" hidden="1" x14ac:dyDescent="0.25">
      <c r="A158" s="3">
        <v>43451</v>
      </c>
      <c r="B158" s="3">
        <v>43421</v>
      </c>
      <c r="C158" s="3">
        <v>43451</v>
      </c>
      <c r="D158" t="s">
        <v>19</v>
      </c>
      <c r="E158" t="s">
        <v>14</v>
      </c>
      <c r="F158" t="s">
        <v>422</v>
      </c>
      <c r="G158" s="8">
        <v>883</v>
      </c>
      <c r="H158">
        <f>IF(TBRegistrosSaídas[[#This Row],[Data do caixa realizado]]="",0,MONTH(TBRegistrosSaídas[[#This Row],[Data do caixa realizado]]))</f>
        <v>12</v>
      </c>
      <c r="I158">
        <f>IF(TBRegistrosSaídas[[#This Row],[Data do caixa realizado]]="",0,YEAR(TBRegistrosSaídas[[#This Row],[Data do caixa realizado]]))</f>
        <v>2018</v>
      </c>
      <c r="J158">
        <f>IF(TBRegistrosSaídas[[#This Row],[Data da competência]]="",0,MONTH(TBRegistrosSaídas[[#This Row],[Data da competência]]))</f>
        <v>11</v>
      </c>
      <c r="K158">
        <f>IF(TBRegistrosSaídas[[#This Row],[Data da competência]]="",0,YEAR(TBRegistrosSaídas[[#This Row],[Data da competência]]))</f>
        <v>2018</v>
      </c>
      <c r="L158">
        <f>IF(TBRegistrosSaídas[[#This Row],[Data do caixa previsto]]="",0,MONTH(TBRegistrosSaídas[[#This Row],[Data do caixa previsto]]))</f>
        <v>12</v>
      </c>
      <c r="M158">
        <f>IF(TBRegistrosSaídas[[#This Row],[Data do caixa previsto]]="",0,YEAR(TBRegistrosSaídas[[#This Row],[Data do caixa previsto]]))</f>
        <v>2018</v>
      </c>
      <c r="N15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59" spans="1:14" hidden="1" x14ac:dyDescent="0.25">
      <c r="A159" s="3">
        <v>43441</v>
      </c>
      <c r="B159" s="3">
        <v>43421</v>
      </c>
      <c r="C159" s="3">
        <v>43441</v>
      </c>
      <c r="D159" t="s">
        <v>19</v>
      </c>
      <c r="E159" t="s">
        <v>30</v>
      </c>
      <c r="F159" t="s">
        <v>423</v>
      </c>
      <c r="G159" s="8">
        <v>976</v>
      </c>
      <c r="H159">
        <f>IF(TBRegistrosSaídas[[#This Row],[Data do caixa realizado]]="",0,MONTH(TBRegistrosSaídas[[#This Row],[Data do caixa realizado]]))</f>
        <v>12</v>
      </c>
      <c r="I159">
        <f>IF(TBRegistrosSaídas[[#This Row],[Data do caixa realizado]]="",0,YEAR(TBRegistrosSaídas[[#This Row],[Data do caixa realizado]]))</f>
        <v>2018</v>
      </c>
      <c r="J159">
        <f>IF(TBRegistrosSaídas[[#This Row],[Data da competência]]="",0,MONTH(TBRegistrosSaídas[[#This Row],[Data da competência]]))</f>
        <v>11</v>
      </c>
      <c r="K159">
        <f>IF(TBRegistrosSaídas[[#This Row],[Data da competência]]="",0,YEAR(TBRegistrosSaídas[[#This Row],[Data da competência]]))</f>
        <v>2018</v>
      </c>
      <c r="L159">
        <f>IF(TBRegistrosSaídas[[#This Row],[Data do caixa previsto]]="",0,MONTH(TBRegistrosSaídas[[#This Row],[Data do caixa previsto]]))</f>
        <v>12</v>
      </c>
      <c r="M159">
        <f>IF(TBRegistrosSaídas[[#This Row],[Data do caixa previsto]]="",0,YEAR(TBRegistrosSaídas[[#This Row],[Data do caixa previsto]]))</f>
        <v>2018</v>
      </c>
      <c r="N15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60" spans="1:14" hidden="1" x14ac:dyDescent="0.25">
      <c r="A160" s="3">
        <v>43465</v>
      </c>
      <c r="B160" s="3">
        <v>43424</v>
      </c>
      <c r="C160" s="3">
        <v>43465</v>
      </c>
      <c r="D160" t="s">
        <v>19</v>
      </c>
      <c r="E160" t="s">
        <v>14</v>
      </c>
      <c r="F160" t="s">
        <v>424</v>
      </c>
      <c r="G160" s="8">
        <v>2663</v>
      </c>
      <c r="H160">
        <f>IF(TBRegistrosSaídas[[#This Row],[Data do caixa realizado]]="",0,MONTH(TBRegistrosSaídas[[#This Row],[Data do caixa realizado]]))</f>
        <v>12</v>
      </c>
      <c r="I160">
        <f>IF(TBRegistrosSaídas[[#This Row],[Data do caixa realizado]]="",0,YEAR(TBRegistrosSaídas[[#This Row],[Data do caixa realizado]]))</f>
        <v>2018</v>
      </c>
      <c r="J160">
        <f>IF(TBRegistrosSaídas[[#This Row],[Data da competência]]="",0,MONTH(TBRegistrosSaídas[[#This Row],[Data da competência]]))</f>
        <v>11</v>
      </c>
      <c r="K160">
        <f>IF(TBRegistrosSaídas[[#This Row],[Data da competência]]="",0,YEAR(TBRegistrosSaídas[[#This Row],[Data da competência]]))</f>
        <v>2018</v>
      </c>
      <c r="L160">
        <f>IF(TBRegistrosSaídas[[#This Row],[Data do caixa previsto]]="",0,MONTH(TBRegistrosSaídas[[#This Row],[Data do caixa previsto]]))</f>
        <v>12</v>
      </c>
      <c r="M160">
        <f>IF(TBRegistrosSaídas[[#This Row],[Data do caixa previsto]]="",0,YEAR(TBRegistrosSaídas[[#This Row],[Data do caixa previsto]]))</f>
        <v>2018</v>
      </c>
      <c r="N16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61" spans="1:14" hidden="1" x14ac:dyDescent="0.25">
      <c r="A161" s="3">
        <v>43430</v>
      </c>
      <c r="B161" s="3">
        <v>43430</v>
      </c>
      <c r="C161" s="3">
        <v>43430</v>
      </c>
      <c r="D161" t="s">
        <v>19</v>
      </c>
      <c r="E161" t="s">
        <v>30</v>
      </c>
      <c r="F161" t="s">
        <v>425</v>
      </c>
      <c r="G161" s="8">
        <v>4888</v>
      </c>
      <c r="H161">
        <f>IF(TBRegistrosSaídas[[#This Row],[Data do caixa realizado]]="",0,MONTH(TBRegistrosSaídas[[#This Row],[Data do caixa realizado]]))</f>
        <v>11</v>
      </c>
      <c r="I161">
        <f>IF(TBRegistrosSaídas[[#This Row],[Data do caixa realizado]]="",0,YEAR(TBRegistrosSaídas[[#This Row],[Data do caixa realizado]]))</f>
        <v>2018</v>
      </c>
      <c r="J161">
        <f>IF(TBRegistrosSaídas[[#This Row],[Data da competência]]="",0,MONTH(TBRegistrosSaídas[[#This Row],[Data da competência]]))</f>
        <v>11</v>
      </c>
      <c r="K161">
        <f>IF(TBRegistrosSaídas[[#This Row],[Data da competência]]="",0,YEAR(TBRegistrosSaídas[[#This Row],[Data da competência]]))</f>
        <v>2018</v>
      </c>
      <c r="L161">
        <f>IF(TBRegistrosSaídas[[#This Row],[Data do caixa previsto]]="",0,MONTH(TBRegistrosSaídas[[#This Row],[Data do caixa previsto]]))</f>
        <v>11</v>
      </c>
      <c r="M161">
        <f>IF(TBRegistrosSaídas[[#This Row],[Data do caixa previsto]]="",0,YEAR(TBRegistrosSaídas[[#This Row],[Data do caixa previsto]]))</f>
        <v>2018</v>
      </c>
      <c r="N16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62" spans="1:14" hidden="1" x14ac:dyDescent="0.25">
      <c r="A162" s="3">
        <v>43517</v>
      </c>
      <c r="B162" s="3">
        <v>43433</v>
      </c>
      <c r="C162" s="3">
        <v>43478</v>
      </c>
      <c r="D162" t="s">
        <v>19</v>
      </c>
      <c r="E162" t="s">
        <v>14</v>
      </c>
      <c r="F162" t="s">
        <v>426</v>
      </c>
      <c r="G162" s="8">
        <v>2030</v>
      </c>
      <c r="H162">
        <f>IF(TBRegistrosSaídas[[#This Row],[Data do caixa realizado]]="",0,MONTH(TBRegistrosSaídas[[#This Row],[Data do caixa realizado]]))</f>
        <v>2</v>
      </c>
      <c r="I162">
        <f>IF(TBRegistrosSaídas[[#This Row],[Data do caixa realizado]]="",0,YEAR(TBRegistrosSaídas[[#This Row],[Data do caixa realizado]]))</f>
        <v>2019</v>
      </c>
      <c r="J162">
        <f>IF(TBRegistrosSaídas[[#This Row],[Data da competência]]="",0,MONTH(TBRegistrosSaídas[[#This Row],[Data da competência]]))</f>
        <v>11</v>
      </c>
      <c r="K162">
        <f>IF(TBRegistrosSaídas[[#This Row],[Data da competência]]="",0,YEAR(TBRegistrosSaídas[[#This Row],[Data da competência]]))</f>
        <v>2018</v>
      </c>
      <c r="L162">
        <f>IF(TBRegistrosSaídas[[#This Row],[Data do caixa previsto]]="",0,MONTH(TBRegistrosSaídas[[#This Row],[Data do caixa previsto]]))</f>
        <v>1</v>
      </c>
      <c r="M162">
        <f>IF(TBRegistrosSaídas[[#This Row],[Data do caixa previsto]]="",0,YEAR(TBRegistrosSaídas[[#This Row],[Data do caixa previsto]]))</f>
        <v>2019</v>
      </c>
      <c r="N16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39</v>
      </c>
    </row>
    <row r="163" spans="1:14" hidden="1" x14ac:dyDescent="0.25">
      <c r="A163" s="3"/>
      <c r="B163" s="3">
        <v>43436</v>
      </c>
      <c r="C163" s="3">
        <v>43485</v>
      </c>
      <c r="D163" t="s">
        <v>19</v>
      </c>
      <c r="E163" t="s">
        <v>30</v>
      </c>
      <c r="F163" t="s">
        <v>427</v>
      </c>
      <c r="G163" s="8">
        <v>2117</v>
      </c>
      <c r="H163">
        <f>IF(TBRegistrosSaídas[[#This Row],[Data do caixa realizado]]="",0,MONTH(TBRegistrosSaídas[[#This Row],[Data do caixa realizado]]))</f>
        <v>0</v>
      </c>
      <c r="I163">
        <f>IF(TBRegistrosSaídas[[#This Row],[Data do caixa realizado]]="",0,YEAR(TBRegistrosSaídas[[#This Row],[Data do caixa realizado]]))</f>
        <v>0</v>
      </c>
      <c r="J163">
        <f>IF(TBRegistrosSaídas[[#This Row],[Data da competência]]="",0,MONTH(TBRegistrosSaídas[[#This Row],[Data da competência]]))</f>
        <v>12</v>
      </c>
      <c r="K163">
        <f>IF(TBRegistrosSaídas[[#This Row],[Data da competência]]="",0,YEAR(TBRegistrosSaídas[[#This Row],[Data da competência]]))</f>
        <v>2018</v>
      </c>
      <c r="L163">
        <f>IF(TBRegistrosSaídas[[#This Row],[Data do caixa previsto]]="",0,MONTH(TBRegistrosSaídas[[#This Row],[Data do caixa previsto]]))</f>
        <v>1</v>
      </c>
      <c r="M163">
        <f>IF(TBRegistrosSaídas[[#This Row],[Data do caixa previsto]]="",0,YEAR(TBRegistrosSaídas[[#This Row],[Data do caixa previsto]]))</f>
        <v>2019</v>
      </c>
      <c r="N16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64" spans="1:14" hidden="1" x14ac:dyDescent="0.25">
      <c r="A164" s="3">
        <v>43576</v>
      </c>
      <c r="B164" s="3">
        <v>43438</v>
      </c>
      <c r="C164" s="3">
        <v>43494</v>
      </c>
      <c r="D164" t="s">
        <v>19</v>
      </c>
      <c r="E164" t="s">
        <v>30</v>
      </c>
      <c r="F164" t="s">
        <v>428</v>
      </c>
      <c r="G164" s="8">
        <v>1236</v>
      </c>
      <c r="H164">
        <f>IF(TBRegistrosSaídas[[#This Row],[Data do caixa realizado]]="",0,MONTH(TBRegistrosSaídas[[#This Row],[Data do caixa realizado]]))</f>
        <v>4</v>
      </c>
      <c r="I164">
        <f>IF(TBRegistrosSaídas[[#This Row],[Data do caixa realizado]]="",0,YEAR(TBRegistrosSaídas[[#This Row],[Data do caixa realizado]]))</f>
        <v>2019</v>
      </c>
      <c r="J164">
        <f>IF(TBRegistrosSaídas[[#This Row],[Data da competência]]="",0,MONTH(TBRegistrosSaídas[[#This Row],[Data da competência]]))</f>
        <v>12</v>
      </c>
      <c r="K164">
        <f>IF(TBRegistrosSaídas[[#This Row],[Data da competência]]="",0,YEAR(TBRegistrosSaídas[[#This Row],[Data da competência]]))</f>
        <v>2018</v>
      </c>
      <c r="L164">
        <f>IF(TBRegistrosSaídas[[#This Row],[Data do caixa previsto]]="",0,MONTH(TBRegistrosSaídas[[#This Row],[Data do caixa previsto]]))</f>
        <v>1</v>
      </c>
      <c r="M164">
        <f>IF(TBRegistrosSaídas[[#This Row],[Data do caixa previsto]]="",0,YEAR(TBRegistrosSaídas[[#This Row],[Data do caixa previsto]]))</f>
        <v>2019</v>
      </c>
      <c r="N16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82</v>
      </c>
    </row>
    <row r="165" spans="1:14" hidden="1" x14ac:dyDescent="0.25">
      <c r="A165" s="3">
        <v>43465</v>
      </c>
      <c r="B165" s="3">
        <v>43443</v>
      </c>
      <c r="C165" s="3">
        <v>43465</v>
      </c>
      <c r="D165" t="s">
        <v>19</v>
      </c>
      <c r="E165" t="s">
        <v>30</v>
      </c>
      <c r="F165" t="s">
        <v>429</v>
      </c>
      <c r="G165" s="8">
        <v>426</v>
      </c>
      <c r="H165">
        <f>IF(TBRegistrosSaídas[[#This Row],[Data do caixa realizado]]="",0,MONTH(TBRegistrosSaídas[[#This Row],[Data do caixa realizado]]))</f>
        <v>12</v>
      </c>
      <c r="I165">
        <f>IF(TBRegistrosSaídas[[#This Row],[Data do caixa realizado]]="",0,YEAR(TBRegistrosSaídas[[#This Row],[Data do caixa realizado]]))</f>
        <v>2018</v>
      </c>
      <c r="J165">
        <f>IF(TBRegistrosSaídas[[#This Row],[Data da competência]]="",0,MONTH(TBRegistrosSaídas[[#This Row],[Data da competência]]))</f>
        <v>12</v>
      </c>
      <c r="K165">
        <f>IF(TBRegistrosSaídas[[#This Row],[Data da competência]]="",0,YEAR(TBRegistrosSaídas[[#This Row],[Data da competência]]))</f>
        <v>2018</v>
      </c>
      <c r="L165">
        <f>IF(TBRegistrosSaídas[[#This Row],[Data do caixa previsto]]="",0,MONTH(TBRegistrosSaídas[[#This Row],[Data do caixa previsto]]))</f>
        <v>12</v>
      </c>
      <c r="M165">
        <f>IF(TBRegistrosSaídas[[#This Row],[Data do caixa previsto]]="",0,YEAR(TBRegistrosSaídas[[#This Row],[Data do caixa previsto]]))</f>
        <v>2018</v>
      </c>
      <c r="N16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66" spans="1:14" hidden="1" x14ac:dyDescent="0.25">
      <c r="A166" s="3">
        <v>43465</v>
      </c>
      <c r="B166" s="3">
        <v>43444</v>
      </c>
      <c r="C166" s="3">
        <v>43458</v>
      </c>
      <c r="D166" t="s">
        <v>19</v>
      </c>
      <c r="E166" t="s">
        <v>13</v>
      </c>
      <c r="F166" t="s">
        <v>430</v>
      </c>
      <c r="G166" s="8">
        <v>3956</v>
      </c>
      <c r="H166">
        <f>IF(TBRegistrosSaídas[[#This Row],[Data do caixa realizado]]="",0,MONTH(TBRegistrosSaídas[[#This Row],[Data do caixa realizado]]))</f>
        <v>12</v>
      </c>
      <c r="I166">
        <f>IF(TBRegistrosSaídas[[#This Row],[Data do caixa realizado]]="",0,YEAR(TBRegistrosSaídas[[#This Row],[Data do caixa realizado]]))</f>
        <v>2018</v>
      </c>
      <c r="J166">
        <f>IF(TBRegistrosSaídas[[#This Row],[Data da competência]]="",0,MONTH(TBRegistrosSaídas[[#This Row],[Data da competência]]))</f>
        <v>12</v>
      </c>
      <c r="K166">
        <f>IF(TBRegistrosSaídas[[#This Row],[Data da competência]]="",0,YEAR(TBRegistrosSaídas[[#This Row],[Data da competência]]))</f>
        <v>2018</v>
      </c>
      <c r="L166">
        <f>IF(TBRegistrosSaídas[[#This Row],[Data do caixa previsto]]="",0,MONTH(TBRegistrosSaídas[[#This Row],[Data do caixa previsto]]))</f>
        <v>12</v>
      </c>
      <c r="M166">
        <f>IF(TBRegistrosSaídas[[#This Row],[Data do caixa previsto]]="",0,YEAR(TBRegistrosSaídas[[#This Row],[Data do caixa previsto]]))</f>
        <v>2018</v>
      </c>
      <c r="N16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7</v>
      </c>
    </row>
    <row r="167" spans="1:14" hidden="1" x14ac:dyDescent="0.25">
      <c r="A167" s="3"/>
      <c r="B167" s="3">
        <v>43448</v>
      </c>
      <c r="C167" s="3">
        <v>43480</v>
      </c>
      <c r="D167" t="s">
        <v>19</v>
      </c>
      <c r="E167" t="s">
        <v>30</v>
      </c>
      <c r="F167" t="s">
        <v>431</v>
      </c>
      <c r="G167" s="8">
        <v>3042</v>
      </c>
      <c r="H167">
        <f>IF(TBRegistrosSaídas[[#This Row],[Data do caixa realizado]]="",0,MONTH(TBRegistrosSaídas[[#This Row],[Data do caixa realizado]]))</f>
        <v>0</v>
      </c>
      <c r="I167">
        <f>IF(TBRegistrosSaídas[[#This Row],[Data do caixa realizado]]="",0,YEAR(TBRegistrosSaídas[[#This Row],[Data do caixa realizado]]))</f>
        <v>0</v>
      </c>
      <c r="J167">
        <f>IF(TBRegistrosSaídas[[#This Row],[Data da competência]]="",0,MONTH(TBRegistrosSaídas[[#This Row],[Data da competência]]))</f>
        <v>12</v>
      </c>
      <c r="K167">
        <f>IF(TBRegistrosSaídas[[#This Row],[Data da competência]]="",0,YEAR(TBRegistrosSaídas[[#This Row],[Data da competência]]))</f>
        <v>2018</v>
      </c>
      <c r="L167">
        <f>IF(TBRegistrosSaídas[[#This Row],[Data do caixa previsto]]="",0,MONTH(TBRegistrosSaídas[[#This Row],[Data do caixa previsto]]))</f>
        <v>1</v>
      </c>
      <c r="M167">
        <f>IF(TBRegistrosSaídas[[#This Row],[Data do caixa previsto]]="",0,YEAR(TBRegistrosSaídas[[#This Row],[Data do caixa previsto]]))</f>
        <v>2019</v>
      </c>
      <c r="N16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68" spans="1:14" hidden="1" x14ac:dyDescent="0.25">
      <c r="A168" s="3">
        <v>43506</v>
      </c>
      <c r="B168" s="3">
        <v>43449</v>
      </c>
      <c r="C168" s="3">
        <v>43489</v>
      </c>
      <c r="D168" t="s">
        <v>19</v>
      </c>
      <c r="E168" t="s">
        <v>30</v>
      </c>
      <c r="F168" t="s">
        <v>432</v>
      </c>
      <c r="G168" s="8">
        <v>1434</v>
      </c>
      <c r="H168">
        <f>IF(TBRegistrosSaídas[[#This Row],[Data do caixa realizado]]="",0,MONTH(TBRegistrosSaídas[[#This Row],[Data do caixa realizado]]))</f>
        <v>2</v>
      </c>
      <c r="I168">
        <f>IF(TBRegistrosSaídas[[#This Row],[Data do caixa realizado]]="",0,YEAR(TBRegistrosSaídas[[#This Row],[Data do caixa realizado]]))</f>
        <v>2019</v>
      </c>
      <c r="J168">
        <f>IF(TBRegistrosSaídas[[#This Row],[Data da competência]]="",0,MONTH(TBRegistrosSaídas[[#This Row],[Data da competência]]))</f>
        <v>12</v>
      </c>
      <c r="K168">
        <f>IF(TBRegistrosSaídas[[#This Row],[Data da competência]]="",0,YEAR(TBRegistrosSaídas[[#This Row],[Data da competência]]))</f>
        <v>2018</v>
      </c>
      <c r="L168">
        <f>IF(TBRegistrosSaídas[[#This Row],[Data do caixa previsto]]="",0,MONTH(TBRegistrosSaídas[[#This Row],[Data do caixa previsto]]))</f>
        <v>1</v>
      </c>
      <c r="M168">
        <f>IF(TBRegistrosSaídas[[#This Row],[Data do caixa previsto]]="",0,YEAR(TBRegistrosSaídas[[#This Row],[Data do caixa previsto]]))</f>
        <v>2019</v>
      </c>
      <c r="N16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17</v>
      </c>
    </row>
    <row r="169" spans="1:14" hidden="1" x14ac:dyDescent="0.25">
      <c r="A169" s="3">
        <v>43487</v>
      </c>
      <c r="B169" s="3">
        <v>43452</v>
      </c>
      <c r="C169" s="3">
        <v>43487</v>
      </c>
      <c r="D169" t="s">
        <v>19</v>
      </c>
      <c r="E169" t="s">
        <v>17</v>
      </c>
      <c r="F169" t="s">
        <v>433</v>
      </c>
      <c r="G169" s="8">
        <v>1782</v>
      </c>
      <c r="H169">
        <f>IF(TBRegistrosSaídas[[#This Row],[Data do caixa realizado]]="",0,MONTH(TBRegistrosSaídas[[#This Row],[Data do caixa realizado]]))</f>
        <v>1</v>
      </c>
      <c r="I169">
        <f>IF(TBRegistrosSaídas[[#This Row],[Data do caixa realizado]]="",0,YEAR(TBRegistrosSaídas[[#This Row],[Data do caixa realizado]]))</f>
        <v>2019</v>
      </c>
      <c r="J169">
        <f>IF(TBRegistrosSaídas[[#This Row],[Data da competência]]="",0,MONTH(TBRegistrosSaídas[[#This Row],[Data da competência]]))</f>
        <v>12</v>
      </c>
      <c r="K169">
        <f>IF(TBRegistrosSaídas[[#This Row],[Data da competência]]="",0,YEAR(TBRegistrosSaídas[[#This Row],[Data da competência]]))</f>
        <v>2018</v>
      </c>
      <c r="L169">
        <f>IF(TBRegistrosSaídas[[#This Row],[Data do caixa previsto]]="",0,MONTH(TBRegistrosSaídas[[#This Row],[Data do caixa previsto]]))</f>
        <v>1</v>
      </c>
      <c r="M169">
        <f>IF(TBRegistrosSaídas[[#This Row],[Data do caixa previsto]]="",0,YEAR(TBRegistrosSaídas[[#This Row],[Data do caixa previsto]]))</f>
        <v>2019</v>
      </c>
      <c r="N16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0" spans="1:14" hidden="1" x14ac:dyDescent="0.25">
      <c r="A170" s="3">
        <v>43514</v>
      </c>
      <c r="B170" s="3">
        <v>43459</v>
      </c>
      <c r="C170" s="3">
        <v>43514</v>
      </c>
      <c r="D170" t="s">
        <v>19</v>
      </c>
      <c r="E170" t="s">
        <v>30</v>
      </c>
      <c r="F170" t="s">
        <v>434</v>
      </c>
      <c r="G170" s="8">
        <v>365</v>
      </c>
      <c r="H170">
        <f>IF(TBRegistrosSaídas[[#This Row],[Data do caixa realizado]]="",0,MONTH(TBRegistrosSaídas[[#This Row],[Data do caixa realizado]]))</f>
        <v>2</v>
      </c>
      <c r="I170">
        <f>IF(TBRegistrosSaídas[[#This Row],[Data do caixa realizado]]="",0,YEAR(TBRegistrosSaídas[[#This Row],[Data do caixa realizado]]))</f>
        <v>2019</v>
      </c>
      <c r="J170">
        <f>IF(TBRegistrosSaídas[[#This Row],[Data da competência]]="",0,MONTH(TBRegistrosSaídas[[#This Row],[Data da competência]]))</f>
        <v>12</v>
      </c>
      <c r="K170">
        <f>IF(TBRegistrosSaídas[[#This Row],[Data da competência]]="",0,YEAR(TBRegistrosSaídas[[#This Row],[Data da competência]]))</f>
        <v>2018</v>
      </c>
      <c r="L170">
        <f>IF(TBRegistrosSaídas[[#This Row],[Data do caixa previsto]]="",0,MONTH(TBRegistrosSaídas[[#This Row],[Data do caixa previsto]]))</f>
        <v>2</v>
      </c>
      <c r="M170">
        <f>IF(TBRegistrosSaídas[[#This Row],[Data do caixa previsto]]="",0,YEAR(TBRegistrosSaídas[[#This Row],[Data do caixa previsto]]))</f>
        <v>2019</v>
      </c>
      <c r="N17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1" spans="1:14" hidden="1" x14ac:dyDescent="0.25">
      <c r="A171" s="3">
        <v>43491</v>
      </c>
      <c r="B171" s="3">
        <v>43461</v>
      </c>
      <c r="C171" s="3">
        <v>43491</v>
      </c>
      <c r="D171" t="s">
        <v>19</v>
      </c>
      <c r="E171" t="s">
        <v>30</v>
      </c>
      <c r="F171" t="s">
        <v>435</v>
      </c>
      <c r="G171" s="8">
        <v>2757</v>
      </c>
      <c r="H171">
        <f>IF(TBRegistrosSaídas[[#This Row],[Data do caixa realizado]]="",0,MONTH(TBRegistrosSaídas[[#This Row],[Data do caixa realizado]]))</f>
        <v>1</v>
      </c>
      <c r="I171">
        <f>IF(TBRegistrosSaídas[[#This Row],[Data do caixa realizado]]="",0,YEAR(TBRegistrosSaídas[[#This Row],[Data do caixa realizado]]))</f>
        <v>2019</v>
      </c>
      <c r="J171">
        <f>IF(TBRegistrosSaídas[[#This Row],[Data da competência]]="",0,MONTH(TBRegistrosSaídas[[#This Row],[Data da competência]]))</f>
        <v>12</v>
      </c>
      <c r="K171">
        <f>IF(TBRegistrosSaídas[[#This Row],[Data da competência]]="",0,YEAR(TBRegistrosSaídas[[#This Row],[Data da competência]]))</f>
        <v>2018</v>
      </c>
      <c r="L171">
        <f>IF(TBRegistrosSaídas[[#This Row],[Data do caixa previsto]]="",0,MONTH(TBRegistrosSaídas[[#This Row],[Data do caixa previsto]]))</f>
        <v>1</v>
      </c>
      <c r="M171">
        <f>IF(TBRegistrosSaídas[[#This Row],[Data do caixa previsto]]="",0,YEAR(TBRegistrosSaídas[[#This Row],[Data do caixa previsto]]))</f>
        <v>2019</v>
      </c>
      <c r="N17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2" spans="1:14" hidden="1" x14ac:dyDescent="0.25">
      <c r="A172" s="3">
        <v>43515</v>
      </c>
      <c r="B172" s="3">
        <v>43464</v>
      </c>
      <c r="C172" s="3">
        <v>43515</v>
      </c>
      <c r="D172" t="s">
        <v>19</v>
      </c>
      <c r="E172" t="s">
        <v>17</v>
      </c>
      <c r="F172" t="s">
        <v>436</v>
      </c>
      <c r="G172" s="8">
        <v>2112</v>
      </c>
      <c r="H172">
        <f>IF(TBRegistrosSaídas[[#This Row],[Data do caixa realizado]]="",0,MONTH(TBRegistrosSaídas[[#This Row],[Data do caixa realizado]]))</f>
        <v>2</v>
      </c>
      <c r="I172">
        <f>IF(TBRegistrosSaídas[[#This Row],[Data do caixa realizado]]="",0,YEAR(TBRegistrosSaídas[[#This Row],[Data do caixa realizado]]))</f>
        <v>2019</v>
      </c>
      <c r="J172">
        <f>IF(TBRegistrosSaídas[[#This Row],[Data da competência]]="",0,MONTH(TBRegistrosSaídas[[#This Row],[Data da competência]]))</f>
        <v>12</v>
      </c>
      <c r="K172">
        <f>IF(TBRegistrosSaídas[[#This Row],[Data da competência]]="",0,YEAR(TBRegistrosSaídas[[#This Row],[Data da competência]]))</f>
        <v>2018</v>
      </c>
      <c r="L172">
        <f>IF(TBRegistrosSaídas[[#This Row],[Data do caixa previsto]]="",0,MONTH(TBRegistrosSaídas[[#This Row],[Data do caixa previsto]]))</f>
        <v>2</v>
      </c>
      <c r="M172">
        <f>IF(TBRegistrosSaídas[[#This Row],[Data do caixa previsto]]="",0,YEAR(TBRegistrosSaídas[[#This Row],[Data do caixa previsto]]))</f>
        <v>2019</v>
      </c>
      <c r="N17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3" spans="1:14" hidden="1" x14ac:dyDescent="0.25">
      <c r="A173" s="3">
        <v>43573</v>
      </c>
      <c r="B173" s="3">
        <v>43467</v>
      </c>
      <c r="C173" s="3">
        <v>43483</v>
      </c>
      <c r="D173" t="s">
        <v>19</v>
      </c>
      <c r="E173" t="s">
        <v>17</v>
      </c>
      <c r="F173" t="s">
        <v>437</v>
      </c>
      <c r="G173" s="8">
        <v>2190</v>
      </c>
      <c r="H173">
        <f>IF(TBRegistrosSaídas[[#This Row],[Data do caixa realizado]]="",0,MONTH(TBRegistrosSaídas[[#This Row],[Data do caixa realizado]]))</f>
        <v>4</v>
      </c>
      <c r="I173">
        <f>IF(TBRegistrosSaídas[[#This Row],[Data do caixa realizado]]="",0,YEAR(TBRegistrosSaídas[[#This Row],[Data do caixa realizado]]))</f>
        <v>2019</v>
      </c>
      <c r="J173">
        <f>IF(TBRegistrosSaídas[[#This Row],[Data da competência]]="",0,MONTH(TBRegistrosSaídas[[#This Row],[Data da competência]]))</f>
        <v>1</v>
      </c>
      <c r="K173">
        <f>IF(TBRegistrosSaídas[[#This Row],[Data da competência]]="",0,YEAR(TBRegistrosSaídas[[#This Row],[Data da competência]]))</f>
        <v>2019</v>
      </c>
      <c r="L173">
        <f>IF(TBRegistrosSaídas[[#This Row],[Data do caixa previsto]]="",0,MONTH(TBRegistrosSaídas[[#This Row],[Data do caixa previsto]]))</f>
        <v>1</v>
      </c>
      <c r="M173">
        <f>IF(TBRegistrosSaídas[[#This Row],[Data do caixa previsto]]="",0,YEAR(TBRegistrosSaídas[[#This Row],[Data do caixa previsto]]))</f>
        <v>2019</v>
      </c>
      <c r="N17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90</v>
      </c>
    </row>
    <row r="174" spans="1:14" hidden="1" x14ac:dyDescent="0.25">
      <c r="A174" s="3">
        <v>43485</v>
      </c>
      <c r="B174" s="3">
        <v>43469</v>
      </c>
      <c r="C174" s="3">
        <v>43485</v>
      </c>
      <c r="D174" t="s">
        <v>19</v>
      </c>
      <c r="E174" t="s">
        <v>30</v>
      </c>
      <c r="F174" t="s">
        <v>438</v>
      </c>
      <c r="G174" s="8">
        <v>2998</v>
      </c>
      <c r="H174">
        <f>IF(TBRegistrosSaídas[[#This Row],[Data do caixa realizado]]="",0,MONTH(TBRegistrosSaídas[[#This Row],[Data do caixa realizado]]))</f>
        <v>1</v>
      </c>
      <c r="I174">
        <f>IF(TBRegistrosSaídas[[#This Row],[Data do caixa realizado]]="",0,YEAR(TBRegistrosSaídas[[#This Row],[Data do caixa realizado]]))</f>
        <v>2019</v>
      </c>
      <c r="J174">
        <f>IF(TBRegistrosSaídas[[#This Row],[Data da competência]]="",0,MONTH(TBRegistrosSaídas[[#This Row],[Data da competência]]))</f>
        <v>1</v>
      </c>
      <c r="K174">
        <f>IF(TBRegistrosSaídas[[#This Row],[Data da competência]]="",0,YEAR(TBRegistrosSaídas[[#This Row],[Data da competência]]))</f>
        <v>2019</v>
      </c>
      <c r="L174">
        <f>IF(TBRegistrosSaídas[[#This Row],[Data do caixa previsto]]="",0,MONTH(TBRegistrosSaídas[[#This Row],[Data do caixa previsto]]))</f>
        <v>1</v>
      </c>
      <c r="M174">
        <f>IF(TBRegistrosSaídas[[#This Row],[Data do caixa previsto]]="",0,YEAR(TBRegistrosSaídas[[#This Row],[Data do caixa previsto]]))</f>
        <v>2019</v>
      </c>
      <c r="N17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5" spans="1:14" hidden="1" x14ac:dyDescent="0.25">
      <c r="A175" s="3">
        <v>43501</v>
      </c>
      <c r="B175" s="3">
        <v>43476</v>
      </c>
      <c r="C175" s="3">
        <v>43501</v>
      </c>
      <c r="D175" t="s">
        <v>19</v>
      </c>
      <c r="E175" t="s">
        <v>30</v>
      </c>
      <c r="F175" t="s">
        <v>439</v>
      </c>
      <c r="G175" s="8">
        <v>3808</v>
      </c>
      <c r="H175">
        <f>IF(TBRegistrosSaídas[[#This Row],[Data do caixa realizado]]="",0,MONTH(TBRegistrosSaídas[[#This Row],[Data do caixa realizado]]))</f>
        <v>2</v>
      </c>
      <c r="I175">
        <f>IF(TBRegistrosSaídas[[#This Row],[Data do caixa realizado]]="",0,YEAR(TBRegistrosSaídas[[#This Row],[Data do caixa realizado]]))</f>
        <v>2019</v>
      </c>
      <c r="J175">
        <f>IF(TBRegistrosSaídas[[#This Row],[Data da competência]]="",0,MONTH(TBRegistrosSaídas[[#This Row],[Data da competência]]))</f>
        <v>1</v>
      </c>
      <c r="K175">
        <f>IF(TBRegistrosSaídas[[#This Row],[Data da competência]]="",0,YEAR(TBRegistrosSaídas[[#This Row],[Data da competência]]))</f>
        <v>2019</v>
      </c>
      <c r="L175">
        <f>IF(TBRegistrosSaídas[[#This Row],[Data do caixa previsto]]="",0,MONTH(TBRegistrosSaídas[[#This Row],[Data do caixa previsto]]))</f>
        <v>2</v>
      </c>
      <c r="M175">
        <f>IF(TBRegistrosSaídas[[#This Row],[Data do caixa previsto]]="",0,YEAR(TBRegistrosSaídas[[#This Row],[Data do caixa previsto]]))</f>
        <v>2019</v>
      </c>
      <c r="N17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6" spans="1:14" hidden="1" x14ac:dyDescent="0.25">
      <c r="A176" s="3">
        <v>43495</v>
      </c>
      <c r="B176" s="3">
        <v>43479</v>
      </c>
      <c r="C176" s="3">
        <v>43495</v>
      </c>
      <c r="D176" t="s">
        <v>19</v>
      </c>
      <c r="E176" t="s">
        <v>30</v>
      </c>
      <c r="F176" t="s">
        <v>440</v>
      </c>
      <c r="G176" s="8">
        <v>4928</v>
      </c>
      <c r="H176">
        <f>IF(TBRegistrosSaídas[[#This Row],[Data do caixa realizado]]="",0,MONTH(TBRegistrosSaídas[[#This Row],[Data do caixa realizado]]))</f>
        <v>1</v>
      </c>
      <c r="I176">
        <f>IF(TBRegistrosSaídas[[#This Row],[Data do caixa realizado]]="",0,YEAR(TBRegistrosSaídas[[#This Row],[Data do caixa realizado]]))</f>
        <v>2019</v>
      </c>
      <c r="J176">
        <f>IF(TBRegistrosSaídas[[#This Row],[Data da competência]]="",0,MONTH(TBRegistrosSaídas[[#This Row],[Data da competência]]))</f>
        <v>1</v>
      </c>
      <c r="K176">
        <f>IF(TBRegistrosSaídas[[#This Row],[Data da competência]]="",0,YEAR(TBRegistrosSaídas[[#This Row],[Data da competência]]))</f>
        <v>2019</v>
      </c>
      <c r="L176">
        <f>IF(TBRegistrosSaídas[[#This Row],[Data do caixa previsto]]="",0,MONTH(TBRegistrosSaídas[[#This Row],[Data do caixa previsto]]))</f>
        <v>1</v>
      </c>
      <c r="M176">
        <f>IF(TBRegistrosSaídas[[#This Row],[Data do caixa previsto]]="",0,YEAR(TBRegistrosSaídas[[#This Row],[Data do caixa previsto]]))</f>
        <v>2019</v>
      </c>
      <c r="N17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7" spans="1:14" hidden="1" x14ac:dyDescent="0.25">
      <c r="A177" s="3">
        <v>43536</v>
      </c>
      <c r="B177" s="3">
        <v>43482</v>
      </c>
      <c r="C177" s="3">
        <v>43536</v>
      </c>
      <c r="D177" t="s">
        <v>19</v>
      </c>
      <c r="E177" t="s">
        <v>17</v>
      </c>
      <c r="F177" t="s">
        <v>441</v>
      </c>
      <c r="G177" s="8">
        <v>4179</v>
      </c>
      <c r="H177">
        <f>IF(TBRegistrosSaídas[[#This Row],[Data do caixa realizado]]="",0,MONTH(TBRegistrosSaídas[[#This Row],[Data do caixa realizado]]))</f>
        <v>3</v>
      </c>
      <c r="I177">
        <f>IF(TBRegistrosSaídas[[#This Row],[Data do caixa realizado]]="",0,YEAR(TBRegistrosSaídas[[#This Row],[Data do caixa realizado]]))</f>
        <v>2019</v>
      </c>
      <c r="J177">
        <f>IF(TBRegistrosSaídas[[#This Row],[Data da competência]]="",0,MONTH(TBRegistrosSaídas[[#This Row],[Data da competência]]))</f>
        <v>1</v>
      </c>
      <c r="K177">
        <f>IF(TBRegistrosSaídas[[#This Row],[Data da competência]]="",0,YEAR(TBRegistrosSaídas[[#This Row],[Data da competência]]))</f>
        <v>2019</v>
      </c>
      <c r="L177">
        <f>IF(TBRegistrosSaídas[[#This Row],[Data do caixa previsto]]="",0,MONTH(TBRegistrosSaídas[[#This Row],[Data do caixa previsto]]))</f>
        <v>3</v>
      </c>
      <c r="M177">
        <f>IF(TBRegistrosSaídas[[#This Row],[Data do caixa previsto]]="",0,YEAR(TBRegistrosSaídas[[#This Row],[Data do caixa previsto]]))</f>
        <v>2019</v>
      </c>
      <c r="N17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8" spans="1:14" hidden="1" x14ac:dyDescent="0.25">
      <c r="A178" s="3">
        <v>43499</v>
      </c>
      <c r="B178" s="3">
        <v>43484</v>
      </c>
      <c r="C178" s="3">
        <v>43499</v>
      </c>
      <c r="D178" t="s">
        <v>19</v>
      </c>
      <c r="E178" t="s">
        <v>13</v>
      </c>
      <c r="F178" t="s">
        <v>442</v>
      </c>
      <c r="G178" s="8">
        <v>4896</v>
      </c>
      <c r="H178">
        <f>IF(TBRegistrosSaídas[[#This Row],[Data do caixa realizado]]="",0,MONTH(TBRegistrosSaídas[[#This Row],[Data do caixa realizado]]))</f>
        <v>2</v>
      </c>
      <c r="I178">
        <f>IF(TBRegistrosSaídas[[#This Row],[Data do caixa realizado]]="",0,YEAR(TBRegistrosSaídas[[#This Row],[Data do caixa realizado]]))</f>
        <v>2019</v>
      </c>
      <c r="J178">
        <f>IF(TBRegistrosSaídas[[#This Row],[Data da competência]]="",0,MONTH(TBRegistrosSaídas[[#This Row],[Data da competência]]))</f>
        <v>1</v>
      </c>
      <c r="K178">
        <f>IF(TBRegistrosSaídas[[#This Row],[Data da competência]]="",0,YEAR(TBRegistrosSaídas[[#This Row],[Data da competência]]))</f>
        <v>2019</v>
      </c>
      <c r="L178">
        <f>IF(TBRegistrosSaídas[[#This Row],[Data do caixa previsto]]="",0,MONTH(TBRegistrosSaídas[[#This Row],[Data do caixa previsto]]))</f>
        <v>2</v>
      </c>
      <c r="M178">
        <f>IF(TBRegistrosSaídas[[#This Row],[Data do caixa previsto]]="",0,YEAR(TBRegistrosSaídas[[#This Row],[Data do caixa previsto]]))</f>
        <v>2019</v>
      </c>
      <c r="N17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79" spans="1:14" hidden="1" x14ac:dyDescent="0.25">
      <c r="A179" s="3">
        <v>43498</v>
      </c>
      <c r="B179" s="3">
        <v>43487</v>
      </c>
      <c r="C179" s="3">
        <v>43498</v>
      </c>
      <c r="D179" t="s">
        <v>19</v>
      </c>
      <c r="E179" t="s">
        <v>17</v>
      </c>
      <c r="F179" t="s">
        <v>358</v>
      </c>
      <c r="G179" s="8">
        <v>4092</v>
      </c>
      <c r="H179">
        <f>IF(TBRegistrosSaídas[[#This Row],[Data do caixa realizado]]="",0,MONTH(TBRegistrosSaídas[[#This Row],[Data do caixa realizado]]))</f>
        <v>2</v>
      </c>
      <c r="I179">
        <f>IF(TBRegistrosSaídas[[#This Row],[Data do caixa realizado]]="",0,YEAR(TBRegistrosSaídas[[#This Row],[Data do caixa realizado]]))</f>
        <v>2019</v>
      </c>
      <c r="J179">
        <f>IF(TBRegistrosSaídas[[#This Row],[Data da competência]]="",0,MONTH(TBRegistrosSaídas[[#This Row],[Data da competência]]))</f>
        <v>1</v>
      </c>
      <c r="K179">
        <f>IF(TBRegistrosSaídas[[#This Row],[Data da competência]]="",0,YEAR(TBRegistrosSaídas[[#This Row],[Data da competência]]))</f>
        <v>2019</v>
      </c>
      <c r="L179">
        <f>IF(TBRegistrosSaídas[[#This Row],[Data do caixa previsto]]="",0,MONTH(TBRegistrosSaídas[[#This Row],[Data do caixa previsto]]))</f>
        <v>2</v>
      </c>
      <c r="M179">
        <f>IF(TBRegistrosSaídas[[#This Row],[Data do caixa previsto]]="",0,YEAR(TBRegistrosSaídas[[#This Row],[Data do caixa previsto]]))</f>
        <v>2019</v>
      </c>
      <c r="N17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0" spans="1:14" hidden="1" x14ac:dyDescent="0.25">
      <c r="A180" s="3">
        <v>43496</v>
      </c>
      <c r="B180" s="3">
        <v>43492</v>
      </c>
      <c r="C180" s="3">
        <v>43496</v>
      </c>
      <c r="D180" t="s">
        <v>19</v>
      </c>
      <c r="E180" t="s">
        <v>30</v>
      </c>
      <c r="F180" t="s">
        <v>443</v>
      </c>
      <c r="G180" s="8">
        <v>2956</v>
      </c>
      <c r="H180">
        <f>IF(TBRegistrosSaídas[[#This Row],[Data do caixa realizado]]="",0,MONTH(TBRegistrosSaídas[[#This Row],[Data do caixa realizado]]))</f>
        <v>1</v>
      </c>
      <c r="I180">
        <f>IF(TBRegistrosSaídas[[#This Row],[Data do caixa realizado]]="",0,YEAR(TBRegistrosSaídas[[#This Row],[Data do caixa realizado]]))</f>
        <v>2019</v>
      </c>
      <c r="J180">
        <f>IF(TBRegistrosSaídas[[#This Row],[Data da competência]]="",0,MONTH(TBRegistrosSaídas[[#This Row],[Data da competência]]))</f>
        <v>1</v>
      </c>
      <c r="K180">
        <f>IF(TBRegistrosSaídas[[#This Row],[Data da competência]]="",0,YEAR(TBRegistrosSaídas[[#This Row],[Data da competência]]))</f>
        <v>2019</v>
      </c>
      <c r="L180">
        <f>IF(TBRegistrosSaídas[[#This Row],[Data do caixa previsto]]="",0,MONTH(TBRegistrosSaídas[[#This Row],[Data do caixa previsto]]))</f>
        <v>1</v>
      </c>
      <c r="M180">
        <f>IF(TBRegistrosSaídas[[#This Row],[Data do caixa previsto]]="",0,YEAR(TBRegistrosSaídas[[#This Row],[Data do caixa previsto]]))</f>
        <v>2019</v>
      </c>
      <c r="N18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1" spans="1:14" hidden="1" x14ac:dyDescent="0.25">
      <c r="A181" s="3">
        <v>43509</v>
      </c>
      <c r="B181" s="3">
        <v>43496</v>
      </c>
      <c r="C181" s="3">
        <v>43509</v>
      </c>
      <c r="D181" t="s">
        <v>19</v>
      </c>
      <c r="E181" t="s">
        <v>17</v>
      </c>
      <c r="F181" t="s">
        <v>444</v>
      </c>
      <c r="G181" s="8">
        <v>533</v>
      </c>
      <c r="H181">
        <f>IF(TBRegistrosSaídas[[#This Row],[Data do caixa realizado]]="",0,MONTH(TBRegistrosSaídas[[#This Row],[Data do caixa realizado]]))</f>
        <v>2</v>
      </c>
      <c r="I181">
        <f>IF(TBRegistrosSaídas[[#This Row],[Data do caixa realizado]]="",0,YEAR(TBRegistrosSaídas[[#This Row],[Data do caixa realizado]]))</f>
        <v>2019</v>
      </c>
      <c r="J181">
        <f>IF(TBRegistrosSaídas[[#This Row],[Data da competência]]="",0,MONTH(TBRegistrosSaídas[[#This Row],[Data da competência]]))</f>
        <v>1</v>
      </c>
      <c r="K181">
        <f>IF(TBRegistrosSaídas[[#This Row],[Data da competência]]="",0,YEAR(TBRegistrosSaídas[[#This Row],[Data da competência]]))</f>
        <v>2019</v>
      </c>
      <c r="L181">
        <f>IF(TBRegistrosSaídas[[#This Row],[Data do caixa previsto]]="",0,MONTH(TBRegistrosSaídas[[#This Row],[Data do caixa previsto]]))</f>
        <v>2</v>
      </c>
      <c r="M181">
        <f>IF(TBRegistrosSaídas[[#This Row],[Data do caixa previsto]]="",0,YEAR(TBRegistrosSaídas[[#This Row],[Data do caixa previsto]]))</f>
        <v>2019</v>
      </c>
      <c r="N18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2" spans="1:14" hidden="1" x14ac:dyDescent="0.25">
      <c r="A182" s="3">
        <v>43520</v>
      </c>
      <c r="B182" s="3">
        <v>43497</v>
      </c>
      <c r="C182" s="3">
        <v>43520</v>
      </c>
      <c r="D182" t="s">
        <v>19</v>
      </c>
      <c r="E182" t="s">
        <v>14</v>
      </c>
      <c r="F182" t="s">
        <v>445</v>
      </c>
      <c r="G182" s="8">
        <v>3519</v>
      </c>
      <c r="H182">
        <f>IF(TBRegistrosSaídas[[#This Row],[Data do caixa realizado]]="",0,MONTH(TBRegistrosSaídas[[#This Row],[Data do caixa realizado]]))</f>
        <v>2</v>
      </c>
      <c r="I182">
        <f>IF(TBRegistrosSaídas[[#This Row],[Data do caixa realizado]]="",0,YEAR(TBRegistrosSaídas[[#This Row],[Data do caixa realizado]]))</f>
        <v>2019</v>
      </c>
      <c r="J182">
        <f>IF(TBRegistrosSaídas[[#This Row],[Data da competência]]="",0,MONTH(TBRegistrosSaídas[[#This Row],[Data da competência]]))</f>
        <v>2</v>
      </c>
      <c r="K182">
        <f>IF(TBRegistrosSaídas[[#This Row],[Data da competência]]="",0,YEAR(TBRegistrosSaídas[[#This Row],[Data da competência]]))</f>
        <v>2019</v>
      </c>
      <c r="L182">
        <f>IF(TBRegistrosSaídas[[#This Row],[Data do caixa previsto]]="",0,MONTH(TBRegistrosSaídas[[#This Row],[Data do caixa previsto]]))</f>
        <v>2</v>
      </c>
      <c r="M182">
        <f>IF(TBRegistrosSaídas[[#This Row],[Data do caixa previsto]]="",0,YEAR(TBRegistrosSaídas[[#This Row],[Data do caixa previsto]]))</f>
        <v>2019</v>
      </c>
      <c r="N18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3" spans="1:14" hidden="1" x14ac:dyDescent="0.25">
      <c r="A183" s="3">
        <v>43548</v>
      </c>
      <c r="B183" s="3">
        <v>43499</v>
      </c>
      <c r="C183" s="3">
        <v>43548</v>
      </c>
      <c r="D183" t="s">
        <v>19</v>
      </c>
      <c r="E183" t="s">
        <v>13</v>
      </c>
      <c r="F183" t="s">
        <v>446</v>
      </c>
      <c r="G183" s="8">
        <v>757</v>
      </c>
      <c r="H183">
        <f>IF(TBRegistrosSaídas[[#This Row],[Data do caixa realizado]]="",0,MONTH(TBRegistrosSaídas[[#This Row],[Data do caixa realizado]]))</f>
        <v>3</v>
      </c>
      <c r="I183">
        <f>IF(TBRegistrosSaídas[[#This Row],[Data do caixa realizado]]="",0,YEAR(TBRegistrosSaídas[[#This Row],[Data do caixa realizado]]))</f>
        <v>2019</v>
      </c>
      <c r="J183">
        <f>IF(TBRegistrosSaídas[[#This Row],[Data da competência]]="",0,MONTH(TBRegistrosSaídas[[#This Row],[Data da competência]]))</f>
        <v>2</v>
      </c>
      <c r="K183">
        <f>IF(TBRegistrosSaídas[[#This Row],[Data da competência]]="",0,YEAR(TBRegistrosSaídas[[#This Row],[Data da competência]]))</f>
        <v>2019</v>
      </c>
      <c r="L183">
        <f>IF(TBRegistrosSaídas[[#This Row],[Data do caixa previsto]]="",0,MONTH(TBRegistrosSaídas[[#This Row],[Data do caixa previsto]]))</f>
        <v>3</v>
      </c>
      <c r="M183">
        <f>IF(TBRegistrosSaídas[[#This Row],[Data do caixa previsto]]="",0,YEAR(TBRegistrosSaídas[[#This Row],[Data do caixa previsto]]))</f>
        <v>2019</v>
      </c>
      <c r="N18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4" spans="1:14" hidden="1" x14ac:dyDescent="0.25">
      <c r="A184" s="3">
        <v>43552</v>
      </c>
      <c r="B184" s="3">
        <v>43503</v>
      </c>
      <c r="C184" s="3">
        <v>43552</v>
      </c>
      <c r="D184" t="s">
        <v>19</v>
      </c>
      <c r="E184" t="s">
        <v>30</v>
      </c>
      <c r="F184" t="s">
        <v>447</v>
      </c>
      <c r="G184" s="8">
        <v>2688</v>
      </c>
      <c r="H184">
        <f>IF(TBRegistrosSaídas[[#This Row],[Data do caixa realizado]]="",0,MONTH(TBRegistrosSaídas[[#This Row],[Data do caixa realizado]]))</f>
        <v>3</v>
      </c>
      <c r="I184">
        <f>IF(TBRegistrosSaídas[[#This Row],[Data do caixa realizado]]="",0,YEAR(TBRegistrosSaídas[[#This Row],[Data do caixa realizado]]))</f>
        <v>2019</v>
      </c>
      <c r="J184">
        <f>IF(TBRegistrosSaídas[[#This Row],[Data da competência]]="",0,MONTH(TBRegistrosSaídas[[#This Row],[Data da competência]]))</f>
        <v>2</v>
      </c>
      <c r="K184">
        <f>IF(TBRegistrosSaídas[[#This Row],[Data da competência]]="",0,YEAR(TBRegistrosSaídas[[#This Row],[Data da competência]]))</f>
        <v>2019</v>
      </c>
      <c r="L184">
        <f>IF(TBRegistrosSaídas[[#This Row],[Data do caixa previsto]]="",0,MONTH(TBRegistrosSaídas[[#This Row],[Data do caixa previsto]]))</f>
        <v>3</v>
      </c>
      <c r="M184">
        <f>IF(TBRegistrosSaídas[[#This Row],[Data do caixa previsto]]="",0,YEAR(TBRegistrosSaídas[[#This Row],[Data do caixa previsto]]))</f>
        <v>2019</v>
      </c>
      <c r="N18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5" spans="1:14" hidden="1" x14ac:dyDescent="0.25">
      <c r="A185" s="3">
        <v>43554</v>
      </c>
      <c r="B185" s="3">
        <v>43505</v>
      </c>
      <c r="C185" s="3">
        <v>43554</v>
      </c>
      <c r="D185" t="s">
        <v>19</v>
      </c>
      <c r="E185" t="s">
        <v>15</v>
      </c>
      <c r="F185" t="s">
        <v>448</v>
      </c>
      <c r="G185" s="8">
        <v>340</v>
      </c>
      <c r="H185">
        <f>IF(TBRegistrosSaídas[[#This Row],[Data do caixa realizado]]="",0,MONTH(TBRegistrosSaídas[[#This Row],[Data do caixa realizado]]))</f>
        <v>3</v>
      </c>
      <c r="I185">
        <f>IF(TBRegistrosSaídas[[#This Row],[Data do caixa realizado]]="",0,YEAR(TBRegistrosSaídas[[#This Row],[Data do caixa realizado]]))</f>
        <v>2019</v>
      </c>
      <c r="J185">
        <f>IF(TBRegistrosSaídas[[#This Row],[Data da competência]]="",0,MONTH(TBRegistrosSaídas[[#This Row],[Data da competência]]))</f>
        <v>2</v>
      </c>
      <c r="K185">
        <f>IF(TBRegistrosSaídas[[#This Row],[Data da competência]]="",0,YEAR(TBRegistrosSaídas[[#This Row],[Data da competência]]))</f>
        <v>2019</v>
      </c>
      <c r="L185">
        <f>IF(TBRegistrosSaídas[[#This Row],[Data do caixa previsto]]="",0,MONTH(TBRegistrosSaídas[[#This Row],[Data do caixa previsto]]))</f>
        <v>3</v>
      </c>
      <c r="M185">
        <f>IF(TBRegistrosSaídas[[#This Row],[Data do caixa previsto]]="",0,YEAR(TBRegistrosSaídas[[#This Row],[Data do caixa previsto]]))</f>
        <v>2019</v>
      </c>
      <c r="N18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6" spans="1:14" hidden="1" x14ac:dyDescent="0.25">
      <c r="A186" s="3">
        <v>43508</v>
      </c>
      <c r="B186" s="3">
        <v>43506</v>
      </c>
      <c r="C186" s="3">
        <v>43508</v>
      </c>
      <c r="D186" t="s">
        <v>19</v>
      </c>
      <c r="E186" t="s">
        <v>15</v>
      </c>
      <c r="F186" t="s">
        <v>449</v>
      </c>
      <c r="G186" s="8">
        <v>4204</v>
      </c>
      <c r="H186">
        <f>IF(TBRegistrosSaídas[[#This Row],[Data do caixa realizado]]="",0,MONTH(TBRegistrosSaídas[[#This Row],[Data do caixa realizado]]))</f>
        <v>2</v>
      </c>
      <c r="I186">
        <f>IF(TBRegistrosSaídas[[#This Row],[Data do caixa realizado]]="",0,YEAR(TBRegistrosSaídas[[#This Row],[Data do caixa realizado]]))</f>
        <v>2019</v>
      </c>
      <c r="J186">
        <f>IF(TBRegistrosSaídas[[#This Row],[Data da competência]]="",0,MONTH(TBRegistrosSaídas[[#This Row],[Data da competência]]))</f>
        <v>2</v>
      </c>
      <c r="K186">
        <f>IF(TBRegistrosSaídas[[#This Row],[Data da competência]]="",0,YEAR(TBRegistrosSaídas[[#This Row],[Data da competência]]))</f>
        <v>2019</v>
      </c>
      <c r="L186">
        <f>IF(TBRegistrosSaídas[[#This Row],[Data do caixa previsto]]="",0,MONTH(TBRegistrosSaídas[[#This Row],[Data do caixa previsto]]))</f>
        <v>2</v>
      </c>
      <c r="M186">
        <f>IF(TBRegistrosSaídas[[#This Row],[Data do caixa previsto]]="",0,YEAR(TBRegistrosSaídas[[#This Row],[Data do caixa previsto]]))</f>
        <v>2019</v>
      </c>
      <c r="N18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7" spans="1:14" hidden="1" x14ac:dyDescent="0.25">
      <c r="A187" s="3">
        <v>43555</v>
      </c>
      <c r="B187" s="3">
        <v>43508</v>
      </c>
      <c r="C187" s="3">
        <v>43555</v>
      </c>
      <c r="D187" t="s">
        <v>19</v>
      </c>
      <c r="E187" t="s">
        <v>14</v>
      </c>
      <c r="F187" t="s">
        <v>450</v>
      </c>
      <c r="G187" s="8">
        <v>3695</v>
      </c>
      <c r="H187">
        <f>IF(TBRegistrosSaídas[[#This Row],[Data do caixa realizado]]="",0,MONTH(TBRegistrosSaídas[[#This Row],[Data do caixa realizado]]))</f>
        <v>3</v>
      </c>
      <c r="I187">
        <f>IF(TBRegistrosSaídas[[#This Row],[Data do caixa realizado]]="",0,YEAR(TBRegistrosSaídas[[#This Row],[Data do caixa realizado]]))</f>
        <v>2019</v>
      </c>
      <c r="J187">
        <f>IF(TBRegistrosSaídas[[#This Row],[Data da competência]]="",0,MONTH(TBRegistrosSaídas[[#This Row],[Data da competência]]))</f>
        <v>2</v>
      </c>
      <c r="K187">
        <f>IF(TBRegistrosSaídas[[#This Row],[Data da competência]]="",0,YEAR(TBRegistrosSaídas[[#This Row],[Data da competência]]))</f>
        <v>2019</v>
      </c>
      <c r="L187">
        <f>IF(TBRegistrosSaídas[[#This Row],[Data do caixa previsto]]="",0,MONTH(TBRegistrosSaídas[[#This Row],[Data do caixa previsto]]))</f>
        <v>3</v>
      </c>
      <c r="M187">
        <f>IF(TBRegistrosSaídas[[#This Row],[Data do caixa previsto]]="",0,YEAR(TBRegistrosSaídas[[#This Row],[Data do caixa previsto]]))</f>
        <v>2019</v>
      </c>
      <c r="N18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88" spans="1:14" hidden="1" x14ac:dyDescent="0.25">
      <c r="A188" s="3">
        <v>43619</v>
      </c>
      <c r="B188" s="3">
        <v>43517</v>
      </c>
      <c r="C188" s="3">
        <v>43548</v>
      </c>
      <c r="D188" t="s">
        <v>19</v>
      </c>
      <c r="E188" t="s">
        <v>17</v>
      </c>
      <c r="F188" t="s">
        <v>451</v>
      </c>
      <c r="G188" s="8">
        <v>4148</v>
      </c>
      <c r="H188">
        <f>IF(TBRegistrosSaídas[[#This Row],[Data do caixa realizado]]="",0,MONTH(TBRegistrosSaídas[[#This Row],[Data do caixa realizado]]))</f>
        <v>6</v>
      </c>
      <c r="I188">
        <f>IF(TBRegistrosSaídas[[#This Row],[Data do caixa realizado]]="",0,YEAR(TBRegistrosSaídas[[#This Row],[Data do caixa realizado]]))</f>
        <v>2019</v>
      </c>
      <c r="J188">
        <f>IF(TBRegistrosSaídas[[#This Row],[Data da competência]]="",0,MONTH(TBRegistrosSaídas[[#This Row],[Data da competência]]))</f>
        <v>2</v>
      </c>
      <c r="K188">
        <f>IF(TBRegistrosSaídas[[#This Row],[Data da competência]]="",0,YEAR(TBRegistrosSaídas[[#This Row],[Data da competência]]))</f>
        <v>2019</v>
      </c>
      <c r="L188">
        <f>IF(TBRegistrosSaídas[[#This Row],[Data do caixa previsto]]="",0,MONTH(TBRegistrosSaídas[[#This Row],[Data do caixa previsto]]))</f>
        <v>3</v>
      </c>
      <c r="M188">
        <f>IF(TBRegistrosSaídas[[#This Row],[Data do caixa previsto]]="",0,YEAR(TBRegistrosSaídas[[#This Row],[Data do caixa previsto]]))</f>
        <v>2019</v>
      </c>
      <c r="N18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71</v>
      </c>
    </row>
    <row r="189" spans="1:14" hidden="1" x14ac:dyDescent="0.25">
      <c r="A189" s="3">
        <v>43566</v>
      </c>
      <c r="B189" s="3">
        <v>43521</v>
      </c>
      <c r="C189" s="3">
        <v>43553</v>
      </c>
      <c r="D189" t="s">
        <v>19</v>
      </c>
      <c r="E189" t="s">
        <v>30</v>
      </c>
      <c r="F189" t="s">
        <v>452</v>
      </c>
      <c r="G189" s="8">
        <v>4303</v>
      </c>
      <c r="H189">
        <f>IF(TBRegistrosSaídas[[#This Row],[Data do caixa realizado]]="",0,MONTH(TBRegistrosSaídas[[#This Row],[Data do caixa realizado]]))</f>
        <v>4</v>
      </c>
      <c r="I189">
        <f>IF(TBRegistrosSaídas[[#This Row],[Data do caixa realizado]]="",0,YEAR(TBRegistrosSaídas[[#This Row],[Data do caixa realizado]]))</f>
        <v>2019</v>
      </c>
      <c r="J189">
        <f>IF(TBRegistrosSaídas[[#This Row],[Data da competência]]="",0,MONTH(TBRegistrosSaídas[[#This Row],[Data da competência]]))</f>
        <v>2</v>
      </c>
      <c r="K189">
        <f>IF(TBRegistrosSaídas[[#This Row],[Data da competência]]="",0,YEAR(TBRegistrosSaídas[[#This Row],[Data da competência]]))</f>
        <v>2019</v>
      </c>
      <c r="L189">
        <f>IF(TBRegistrosSaídas[[#This Row],[Data do caixa previsto]]="",0,MONTH(TBRegistrosSaídas[[#This Row],[Data do caixa previsto]]))</f>
        <v>3</v>
      </c>
      <c r="M189">
        <f>IF(TBRegistrosSaídas[[#This Row],[Data do caixa previsto]]="",0,YEAR(TBRegistrosSaídas[[#This Row],[Data do caixa previsto]]))</f>
        <v>2019</v>
      </c>
      <c r="N18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13</v>
      </c>
    </row>
    <row r="190" spans="1:14" hidden="1" x14ac:dyDescent="0.25">
      <c r="A190" s="3">
        <v>43531</v>
      </c>
      <c r="B190" s="3">
        <v>43523</v>
      </c>
      <c r="C190" s="3">
        <v>43531</v>
      </c>
      <c r="D190" t="s">
        <v>19</v>
      </c>
      <c r="E190" t="s">
        <v>15</v>
      </c>
      <c r="F190" t="s">
        <v>453</v>
      </c>
      <c r="G190" s="8">
        <v>2674</v>
      </c>
      <c r="H190">
        <f>IF(TBRegistrosSaídas[[#This Row],[Data do caixa realizado]]="",0,MONTH(TBRegistrosSaídas[[#This Row],[Data do caixa realizado]]))</f>
        <v>3</v>
      </c>
      <c r="I190">
        <f>IF(TBRegistrosSaídas[[#This Row],[Data do caixa realizado]]="",0,YEAR(TBRegistrosSaídas[[#This Row],[Data do caixa realizado]]))</f>
        <v>2019</v>
      </c>
      <c r="J190">
        <f>IF(TBRegistrosSaídas[[#This Row],[Data da competência]]="",0,MONTH(TBRegistrosSaídas[[#This Row],[Data da competência]]))</f>
        <v>2</v>
      </c>
      <c r="K190">
        <f>IF(TBRegistrosSaídas[[#This Row],[Data da competência]]="",0,YEAR(TBRegistrosSaídas[[#This Row],[Data da competência]]))</f>
        <v>2019</v>
      </c>
      <c r="L190">
        <f>IF(TBRegistrosSaídas[[#This Row],[Data do caixa previsto]]="",0,MONTH(TBRegistrosSaídas[[#This Row],[Data do caixa previsto]]))</f>
        <v>3</v>
      </c>
      <c r="M190">
        <f>IF(TBRegistrosSaídas[[#This Row],[Data do caixa previsto]]="",0,YEAR(TBRegistrosSaídas[[#This Row],[Data do caixa previsto]]))</f>
        <v>2019</v>
      </c>
      <c r="N19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91" spans="1:14" hidden="1" x14ac:dyDescent="0.25">
      <c r="A191" s="3">
        <v>43569</v>
      </c>
      <c r="B191" s="3">
        <v>43526</v>
      </c>
      <c r="C191" s="3">
        <v>43569</v>
      </c>
      <c r="D191" t="s">
        <v>19</v>
      </c>
      <c r="E191" t="s">
        <v>13</v>
      </c>
      <c r="F191" t="s">
        <v>454</v>
      </c>
      <c r="G191" s="8">
        <v>1720</v>
      </c>
      <c r="H191">
        <f>IF(TBRegistrosSaídas[[#This Row],[Data do caixa realizado]]="",0,MONTH(TBRegistrosSaídas[[#This Row],[Data do caixa realizado]]))</f>
        <v>4</v>
      </c>
      <c r="I191">
        <f>IF(TBRegistrosSaídas[[#This Row],[Data do caixa realizado]]="",0,YEAR(TBRegistrosSaídas[[#This Row],[Data do caixa realizado]]))</f>
        <v>2019</v>
      </c>
      <c r="J191">
        <f>IF(TBRegistrosSaídas[[#This Row],[Data da competência]]="",0,MONTH(TBRegistrosSaídas[[#This Row],[Data da competência]]))</f>
        <v>3</v>
      </c>
      <c r="K191">
        <f>IF(TBRegistrosSaídas[[#This Row],[Data da competência]]="",0,YEAR(TBRegistrosSaídas[[#This Row],[Data da competência]]))</f>
        <v>2019</v>
      </c>
      <c r="L191">
        <f>IF(TBRegistrosSaídas[[#This Row],[Data do caixa previsto]]="",0,MONTH(TBRegistrosSaídas[[#This Row],[Data do caixa previsto]]))</f>
        <v>4</v>
      </c>
      <c r="M191">
        <f>IF(TBRegistrosSaídas[[#This Row],[Data do caixa previsto]]="",0,YEAR(TBRegistrosSaídas[[#This Row],[Data do caixa previsto]]))</f>
        <v>2019</v>
      </c>
      <c r="N19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92" spans="1:14" hidden="1" x14ac:dyDescent="0.25">
      <c r="A192" s="3">
        <v>43567</v>
      </c>
      <c r="B192" s="3">
        <v>43530</v>
      </c>
      <c r="C192" s="3">
        <v>43567</v>
      </c>
      <c r="D192" t="s">
        <v>19</v>
      </c>
      <c r="E192" t="s">
        <v>13</v>
      </c>
      <c r="F192" t="s">
        <v>455</v>
      </c>
      <c r="G192" s="8">
        <v>1854</v>
      </c>
      <c r="H192">
        <f>IF(TBRegistrosSaídas[[#This Row],[Data do caixa realizado]]="",0,MONTH(TBRegistrosSaídas[[#This Row],[Data do caixa realizado]]))</f>
        <v>4</v>
      </c>
      <c r="I192">
        <f>IF(TBRegistrosSaídas[[#This Row],[Data do caixa realizado]]="",0,YEAR(TBRegistrosSaídas[[#This Row],[Data do caixa realizado]]))</f>
        <v>2019</v>
      </c>
      <c r="J192">
        <f>IF(TBRegistrosSaídas[[#This Row],[Data da competência]]="",0,MONTH(TBRegistrosSaídas[[#This Row],[Data da competência]]))</f>
        <v>3</v>
      </c>
      <c r="K192">
        <f>IF(TBRegistrosSaídas[[#This Row],[Data da competência]]="",0,YEAR(TBRegistrosSaídas[[#This Row],[Data da competência]]))</f>
        <v>2019</v>
      </c>
      <c r="L192">
        <f>IF(TBRegistrosSaídas[[#This Row],[Data do caixa previsto]]="",0,MONTH(TBRegistrosSaídas[[#This Row],[Data do caixa previsto]]))</f>
        <v>4</v>
      </c>
      <c r="M192">
        <f>IF(TBRegistrosSaídas[[#This Row],[Data do caixa previsto]]="",0,YEAR(TBRegistrosSaídas[[#This Row],[Data do caixa previsto]]))</f>
        <v>2019</v>
      </c>
      <c r="N19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93" spans="1:14" hidden="1" x14ac:dyDescent="0.25">
      <c r="A193" s="3">
        <v>43535</v>
      </c>
      <c r="B193" s="3">
        <v>43532</v>
      </c>
      <c r="C193" s="3">
        <v>43535</v>
      </c>
      <c r="D193" t="s">
        <v>19</v>
      </c>
      <c r="E193" t="s">
        <v>30</v>
      </c>
      <c r="F193" t="s">
        <v>456</v>
      </c>
      <c r="G193" s="8">
        <v>2568</v>
      </c>
      <c r="H193">
        <f>IF(TBRegistrosSaídas[[#This Row],[Data do caixa realizado]]="",0,MONTH(TBRegistrosSaídas[[#This Row],[Data do caixa realizado]]))</f>
        <v>3</v>
      </c>
      <c r="I193">
        <f>IF(TBRegistrosSaídas[[#This Row],[Data do caixa realizado]]="",0,YEAR(TBRegistrosSaídas[[#This Row],[Data do caixa realizado]]))</f>
        <v>2019</v>
      </c>
      <c r="J193">
        <f>IF(TBRegistrosSaídas[[#This Row],[Data da competência]]="",0,MONTH(TBRegistrosSaídas[[#This Row],[Data da competência]]))</f>
        <v>3</v>
      </c>
      <c r="K193">
        <f>IF(TBRegistrosSaídas[[#This Row],[Data da competência]]="",0,YEAR(TBRegistrosSaídas[[#This Row],[Data da competência]]))</f>
        <v>2019</v>
      </c>
      <c r="L193">
        <f>IF(TBRegistrosSaídas[[#This Row],[Data do caixa previsto]]="",0,MONTH(TBRegistrosSaídas[[#This Row],[Data do caixa previsto]]))</f>
        <v>3</v>
      </c>
      <c r="M193">
        <f>IF(TBRegistrosSaídas[[#This Row],[Data do caixa previsto]]="",0,YEAR(TBRegistrosSaídas[[#This Row],[Data do caixa previsto]]))</f>
        <v>2019</v>
      </c>
      <c r="N19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94" spans="1:14" hidden="1" x14ac:dyDescent="0.25">
      <c r="A194" s="3">
        <v>43572</v>
      </c>
      <c r="B194" s="3">
        <v>43532</v>
      </c>
      <c r="C194" s="3">
        <v>43572</v>
      </c>
      <c r="D194" t="s">
        <v>19</v>
      </c>
      <c r="E194" t="s">
        <v>30</v>
      </c>
      <c r="F194" t="s">
        <v>457</v>
      </c>
      <c r="G194" s="8">
        <v>3690</v>
      </c>
      <c r="H194">
        <f>IF(TBRegistrosSaídas[[#This Row],[Data do caixa realizado]]="",0,MONTH(TBRegistrosSaídas[[#This Row],[Data do caixa realizado]]))</f>
        <v>4</v>
      </c>
      <c r="I194">
        <f>IF(TBRegistrosSaídas[[#This Row],[Data do caixa realizado]]="",0,YEAR(TBRegistrosSaídas[[#This Row],[Data do caixa realizado]]))</f>
        <v>2019</v>
      </c>
      <c r="J194">
        <f>IF(TBRegistrosSaídas[[#This Row],[Data da competência]]="",0,MONTH(TBRegistrosSaídas[[#This Row],[Data da competência]]))</f>
        <v>3</v>
      </c>
      <c r="K194">
        <f>IF(TBRegistrosSaídas[[#This Row],[Data da competência]]="",0,YEAR(TBRegistrosSaídas[[#This Row],[Data da competência]]))</f>
        <v>2019</v>
      </c>
      <c r="L194">
        <f>IF(TBRegistrosSaídas[[#This Row],[Data do caixa previsto]]="",0,MONTH(TBRegistrosSaídas[[#This Row],[Data do caixa previsto]]))</f>
        <v>4</v>
      </c>
      <c r="M194">
        <f>IF(TBRegistrosSaídas[[#This Row],[Data do caixa previsto]]="",0,YEAR(TBRegistrosSaídas[[#This Row],[Data do caixa previsto]]))</f>
        <v>2019</v>
      </c>
      <c r="N19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95" spans="1:14" hidden="1" x14ac:dyDescent="0.25">
      <c r="A195" s="3">
        <v>43621</v>
      </c>
      <c r="B195" s="3">
        <v>43534</v>
      </c>
      <c r="C195" s="3">
        <v>43570</v>
      </c>
      <c r="D195" t="s">
        <v>19</v>
      </c>
      <c r="E195" t="s">
        <v>17</v>
      </c>
      <c r="F195" t="s">
        <v>458</v>
      </c>
      <c r="G195" s="8">
        <v>3746</v>
      </c>
      <c r="H195">
        <f>IF(TBRegistrosSaídas[[#This Row],[Data do caixa realizado]]="",0,MONTH(TBRegistrosSaídas[[#This Row],[Data do caixa realizado]]))</f>
        <v>6</v>
      </c>
      <c r="I195">
        <f>IF(TBRegistrosSaídas[[#This Row],[Data do caixa realizado]]="",0,YEAR(TBRegistrosSaídas[[#This Row],[Data do caixa realizado]]))</f>
        <v>2019</v>
      </c>
      <c r="J195">
        <f>IF(TBRegistrosSaídas[[#This Row],[Data da competência]]="",0,MONTH(TBRegistrosSaídas[[#This Row],[Data da competência]]))</f>
        <v>3</v>
      </c>
      <c r="K195">
        <f>IF(TBRegistrosSaídas[[#This Row],[Data da competência]]="",0,YEAR(TBRegistrosSaídas[[#This Row],[Data da competência]]))</f>
        <v>2019</v>
      </c>
      <c r="L195">
        <f>IF(TBRegistrosSaídas[[#This Row],[Data do caixa previsto]]="",0,MONTH(TBRegistrosSaídas[[#This Row],[Data do caixa previsto]]))</f>
        <v>4</v>
      </c>
      <c r="M195">
        <f>IF(TBRegistrosSaídas[[#This Row],[Data do caixa previsto]]="",0,YEAR(TBRegistrosSaídas[[#This Row],[Data do caixa previsto]]))</f>
        <v>2019</v>
      </c>
      <c r="N19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51</v>
      </c>
    </row>
    <row r="196" spans="1:14" hidden="1" x14ac:dyDescent="0.25">
      <c r="A196" s="3">
        <v>43571</v>
      </c>
      <c r="B196" s="3">
        <v>43536</v>
      </c>
      <c r="C196" s="3">
        <v>43571</v>
      </c>
      <c r="D196" t="s">
        <v>19</v>
      </c>
      <c r="E196" t="s">
        <v>13</v>
      </c>
      <c r="F196" t="s">
        <v>459</v>
      </c>
      <c r="G196" s="8">
        <v>4360</v>
      </c>
      <c r="H196">
        <f>IF(TBRegistrosSaídas[[#This Row],[Data do caixa realizado]]="",0,MONTH(TBRegistrosSaídas[[#This Row],[Data do caixa realizado]]))</f>
        <v>4</v>
      </c>
      <c r="I196">
        <f>IF(TBRegistrosSaídas[[#This Row],[Data do caixa realizado]]="",0,YEAR(TBRegistrosSaídas[[#This Row],[Data do caixa realizado]]))</f>
        <v>2019</v>
      </c>
      <c r="J196">
        <f>IF(TBRegistrosSaídas[[#This Row],[Data da competência]]="",0,MONTH(TBRegistrosSaídas[[#This Row],[Data da competência]]))</f>
        <v>3</v>
      </c>
      <c r="K196">
        <f>IF(TBRegistrosSaídas[[#This Row],[Data da competência]]="",0,YEAR(TBRegistrosSaídas[[#This Row],[Data da competência]]))</f>
        <v>2019</v>
      </c>
      <c r="L196">
        <f>IF(TBRegistrosSaídas[[#This Row],[Data do caixa previsto]]="",0,MONTH(TBRegistrosSaídas[[#This Row],[Data do caixa previsto]]))</f>
        <v>4</v>
      </c>
      <c r="M196">
        <f>IF(TBRegistrosSaídas[[#This Row],[Data do caixa previsto]]="",0,YEAR(TBRegistrosSaídas[[#This Row],[Data do caixa previsto]]))</f>
        <v>2019</v>
      </c>
      <c r="N19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97" spans="1:14" hidden="1" x14ac:dyDescent="0.25">
      <c r="A197" s="3"/>
      <c r="B197" s="3">
        <v>43537</v>
      </c>
      <c r="C197" s="3">
        <v>43576</v>
      </c>
      <c r="D197" t="s">
        <v>19</v>
      </c>
      <c r="E197" t="s">
        <v>17</v>
      </c>
      <c r="F197" t="s">
        <v>460</v>
      </c>
      <c r="G197" s="8">
        <v>1753</v>
      </c>
      <c r="H197">
        <f>IF(TBRegistrosSaídas[[#This Row],[Data do caixa realizado]]="",0,MONTH(TBRegistrosSaídas[[#This Row],[Data do caixa realizado]]))</f>
        <v>0</v>
      </c>
      <c r="I197">
        <f>IF(TBRegistrosSaídas[[#This Row],[Data do caixa realizado]]="",0,YEAR(TBRegistrosSaídas[[#This Row],[Data do caixa realizado]]))</f>
        <v>0</v>
      </c>
      <c r="J197">
        <f>IF(TBRegistrosSaídas[[#This Row],[Data da competência]]="",0,MONTH(TBRegistrosSaídas[[#This Row],[Data da competência]]))</f>
        <v>3</v>
      </c>
      <c r="K197">
        <f>IF(TBRegistrosSaídas[[#This Row],[Data da competência]]="",0,YEAR(TBRegistrosSaídas[[#This Row],[Data da competência]]))</f>
        <v>2019</v>
      </c>
      <c r="L197">
        <f>IF(TBRegistrosSaídas[[#This Row],[Data do caixa previsto]]="",0,MONTH(TBRegistrosSaídas[[#This Row],[Data do caixa previsto]]))</f>
        <v>4</v>
      </c>
      <c r="M197">
        <f>IF(TBRegistrosSaídas[[#This Row],[Data do caixa previsto]]="",0,YEAR(TBRegistrosSaídas[[#This Row],[Data do caixa previsto]]))</f>
        <v>2019</v>
      </c>
      <c r="N19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98" spans="1:14" hidden="1" x14ac:dyDescent="0.25">
      <c r="A198" s="3">
        <v>43543</v>
      </c>
      <c r="B198" s="3">
        <v>43540</v>
      </c>
      <c r="C198" s="3">
        <v>43543</v>
      </c>
      <c r="D198" t="s">
        <v>19</v>
      </c>
      <c r="E198" t="s">
        <v>13</v>
      </c>
      <c r="F198" t="s">
        <v>461</v>
      </c>
      <c r="G198" s="8">
        <v>1421</v>
      </c>
      <c r="H198">
        <f>IF(TBRegistrosSaídas[[#This Row],[Data do caixa realizado]]="",0,MONTH(TBRegistrosSaídas[[#This Row],[Data do caixa realizado]]))</f>
        <v>3</v>
      </c>
      <c r="I198">
        <f>IF(TBRegistrosSaídas[[#This Row],[Data do caixa realizado]]="",0,YEAR(TBRegistrosSaídas[[#This Row],[Data do caixa realizado]]))</f>
        <v>2019</v>
      </c>
      <c r="J198">
        <f>IF(TBRegistrosSaídas[[#This Row],[Data da competência]]="",0,MONTH(TBRegistrosSaídas[[#This Row],[Data da competência]]))</f>
        <v>3</v>
      </c>
      <c r="K198">
        <f>IF(TBRegistrosSaídas[[#This Row],[Data da competência]]="",0,YEAR(TBRegistrosSaídas[[#This Row],[Data da competência]]))</f>
        <v>2019</v>
      </c>
      <c r="L198">
        <f>IF(TBRegistrosSaídas[[#This Row],[Data do caixa previsto]]="",0,MONTH(TBRegistrosSaídas[[#This Row],[Data do caixa previsto]]))</f>
        <v>3</v>
      </c>
      <c r="M198">
        <f>IF(TBRegistrosSaídas[[#This Row],[Data do caixa previsto]]="",0,YEAR(TBRegistrosSaídas[[#This Row],[Data do caixa previsto]]))</f>
        <v>2019</v>
      </c>
      <c r="N19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199" spans="1:14" hidden="1" x14ac:dyDescent="0.25">
      <c r="A199" s="3">
        <v>43566</v>
      </c>
      <c r="B199" s="3">
        <v>43543</v>
      </c>
      <c r="C199" s="3">
        <v>43566</v>
      </c>
      <c r="D199" t="s">
        <v>19</v>
      </c>
      <c r="E199" t="s">
        <v>17</v>
      </c>
      <c r="F199" t="s">
        <v>462</v>
      </c>
      <c r="G199" s="8">
        <v>3565</v>
      </c>
      <c r="H199">
        <f>IF(TBRegistrosSaídas[[#This Row],[Data do caixa realizado]]="",0,MONTH(TBRegistrosSaídas[[#This Row],[Data do caixa realizado]]))</f>
        <v>4</v>
      </c>
      <c r="I199">
        <f>IF(TBRegistrosSaídas[[#This Row],[Data do caixa realizado]]="",0,YEAR(TBRegistrosSaídas[[#This Row],[Data do caixa realizado]]))</f>
        <v>2019</v>
      </c>
      <c r="J199">
        <f>IF(TBRegistrosSaídas[[#This Row],[Data da competência]]="",0,MONTH(TBRegistrosSaídas[[#This Row],[Data da competência]]))</f>
        <v>3</v>
      </c>
      <c r="K199">
        <f>IF(TBRegistrosSaídas[[#This Row],[Data da competência]]="",0,YEAR(TBRegistrosSaídas[[#This Row],[Data da competência]]))</f>
        <v>2019</v>
      </c>
      <c r="L199">
        <f>IF(TBRegistrosSaídas[[#This Row],[Data do caixa previsto]]="",0,MONTH(TBRegistrosSaídas[[#This Row],[Data do caixa previsto]]))</f>
        <v>4</v>
      </c>
      <c r="M199">
        <f>IF(TBRegistrosSaídas[[#This Row],[Data do caixa previsto]]="",0,YEAR(TBRegistrosSaídas[[#This Row],[Data do caixa previsto]]))</f>
        <v>2019</v>
      </c>
      <c r="N19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00" spans="1:14" hidden="1" x14ac:dyDescent="0.25">
      <c r="A200" s="3">
        <v>43663</v>
      </c>
      <c r="B200" s="3">
        <v>43546</v>
      </c>
      <c r="C200" s="3">
        <v>43586</v>
      </c>
      <c r="D200" t="s">
        <v>19</v>
      </c>
      <c r="E200" t="s">
        <v>30</v>
      </c>
      <c r="F200" t="s">
        <v>463</v>
      </c>
      <c r="G200" s="8">
        <v>1961</v>
      </c>
      <c r="H200">
        <f>IF(TBRegistrosSaídas[[#This Row],[Data do caixa realizado]]="",0,MONTH(TBRegistrosSaídas[[#This Row],[Data do caixa realizado]]))</f>
        <v>7</v>
      </c>
      <c r="I200">
        <f>IF(TBRegistrosSaídas[[#This Row],[Data do caixa realizado]]="",0,YEAR(TBRegistrosSaídas[[#This Row],[Data do caixa realizado]]))</f>
        <v>2019</v>
      </c>
      <c r="J200">
        <f>IF(TBRegistrosSaídas[[#This Row],[Data da competência]]="",0,MONTH(TBRegistrosSaídas[[#This Row],[Data da competência]]))</f>
        <v>3</v>
      </c>
      <c r="K200">
        <f>IF(TBRegistrosSaídas[[#This Row],[Data da competência]]="",0,YEAR(TBRegistrosSaídas[[#This Row],[Data da competência]]))</f>
        <v>2019</v>
      </c>
      <c r="L200">
        <f>IF(TBRegistrosSaídas[[#This Row],[Data do caixa previsto]]="",0,MONTH(TBRegistrosSaídas[[#This Row],[Data do caixa previsto]]))</f>
        <v>5</v>
      </c>
      <c r="M200">
        <f>IF(TBRegistrosSaídas[[#This Row],[Data do caixa previsto]]="",0,YEAR(TBRegistrosSaídas[[#This Row],[Data do caixa previsto]]))</f>
        <v>2019</v>
      </c>
      <c r="N20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77</v>
      </c>
    </row>
    <row r="201" spans="1:14" hidden="1" x14ac:dyDescent="0.25">
      <c r="A201" s="3">
        <v>43570</v>
      </c>
      <c r="B201" s="3">
        <v>43551</v>
      </c>
      <c r="C201" s="3">
        <v>43557</v>
      </c>
      <c r="D201" t="s">
        <v>19</v>
      </c>
      <c r="E201" t="s">
        <v>15</v>
      </c>
      <c r="F201" t="s">
        <v>464</v>
      </c>
      <c r="G201" s="8">
        <v>4854</v>
      </c>
      <c r="H201">
        <f>IF(TBRegistrosSaídas[[#This Row],[Data do caixa realizado]]="",0,MONTH(TBRegistrosSaídas[[#This Row],[Data do caixa realizado]]))</f>
        <v>4</v>
      </c>
      <c r="I201">
        <f>IF(TBRegistrosSaídas[[#This Row],[Data do caixa realizado]]="",0,YEAR(TBRegistrosSaídas[[#This Row],[Data do caixa realizado]]))</f>
        <v>2019</v>
      </c>
      <c r="J201">
        <f>IF(TBRegistrosSaídas[[#This Row],[Data da competência]]="",0,MONTH(TBRegistrosSaídas[[#This Row],[Data da competência]]))</f>
        <v>3</v>
      </c>
      <c r="K201">
        <f>IF(TBRegistrosSaídas[[#This Row],[Data da competência]]="",0,YEAR(TBRegistrosSaídas[[#This Row],[Data da competência]]))</f>
        <v>2019</v>
      </c>
      <c r="L201">
        <f>IF(TBRegistrosSaídas[[#This Row],[Data do caixa previsto]]="",0,MONTH(TBRegistrosSaídas[[#This Row],[Data do caixa previsto]]))</f>
        <v>4</v>
      </c>
      <c r="M201">
        <f>IF(TBRegistrosSaídas[[#This Row],[Data do caixa previsto]]="",0,YEAR(TBRegistrosSaídas[[#This Row],[Data do caixa previsto]]))</f>
        <v>2019</v>
      </c>
      <c r="N20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13</v>
      </c>
    </row>
    <row r="202" spans="1:14" hidden="1" x14ac:dyDescent="0.25">
      <c r="A202" s="3">
        <v>43578</v>
      </c>
      <c r="B202" s="3">
        <v>43557</v>
      </c>
      <c r="C202" s="3">
        <v>43578</v>
      </c>
      <c r="D202" t="s">
        <v>19</v>
      </c>
      <c r="E202" t="s">
        <v>13</v>
      </c>
      <c r="F202" t="s">
        <v>465</v>
      </c>
      <c r="G202" s="8">
        <v>3453</v>
      </c>
      <c r="H202">
        <f>IF(TBRegistrosSaídas[[#This Row],[Data do caixa realizado]]="",0,MONTH(TBRegistrosSaídas[[#This Row],[Data do caixa realizado]]))</f>
        <v>4</v>
      </c>
      <c r="I202">
        <f>IF(TBRegistrosSaídas[[#This Row],[Data do caixa realizado]]="",0,YEAR(TBRegistrosSaídas[[#This Row],[Data do caixa realizado]]))</f>
        <v>2019</v>
      </c>
      <c r="J202">
        <f>IF(TBRegistrosSaídas[[#This Row],[Data da competência]]="",0,MONTH(TBRegistrosSaídas[[#This Row],[Data da competência]]))</f>
        <v>4</v>
      </c>
      <c r="K202">
        <f>IF(TBRegistrosSaídas[[#This Row],[Data da competência]]="",0,YEAR(TBRegistrosSaídas[[#This Row],[Data da competência]]))</f>
        <v>2019</v>
      </c>
      <c r="L202">
        <f>IF(TBRegistrosSaídas[[#This Row],[Data do caixa previsto]]="",0,MONTH(TBRegistrosSaídas[[#This Row],[Data do caixa previsto]]))</f>
        <v>4</v>
      </c>
      <c r="M202">
        <f>IF(TBRegistrosSaídas[[#This Row],[Data do caixa previsto]]="",0,YEAR(TBRegistrosSaídas[[#This Row],[Data do caixa previsto]]))</f>
        <v>2019</v>
      </c>
      <c r="N20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03" spans="1:14" hidden="1" x14ac:dyDescent="0.25">
      <c r="A203" s="3">
        <v>43575</v>
      </c>
      <c r="B203" s="3">
        <v>43558</v>
      </c>
      <c r="C203" s="3">
        <v>43560</v>
      </c>
      <c r="D203" t="s">
        <v>19</v>
      </c>
      <c r="E203" t="s">
        <v>30</v>
      </c>
      <c r="F203" t="s">
        <v>466</v>
      </c>
      <c r="G203" s="8">
        <v>3341</v>
      </c>
      <c r="H203">
        <f>IF(TBRegistrosSaídas[[#This Row],[Data do caixa realizado]]="",0,MONTH(TBRegistrosSaídas[[#This Row],[Data do caixa realizado]]))</f>
        <v>4</v>
      </c>
      <c r="I203">
        <f>IF(TBRegistrosSaídas[[#This Row],[Data do caixa realizado]]="",0,YEAR(TBRegistrosSaídas[[#This Row],[Data do caixa realizado]]))</f>
        <v>2019</v>
      </c>
      <c r="J203">
        <f>IF(TBRegistrosSaídas[[#This Row],[Data da competência]]="",0,MONTH(TBRegistrosSaídas[[#This Row],[Data da competência]]))</f>
        <v>4</v>
      </c>
      <c r="K203">
        <f>IF(TBRegistrosSaídas[[#This Row],[Data da competência]]="",0,YEAR(TBRegistrosSaídas[[#This Row],[Data da competência]]))</f>
        <v>2019</v>
      </c>
      <c r="L203">
        <f>IF(TBRegistrosSaídas[[#This Row],[Data do caixa previsto]]="",0,MONTH(TBRegistrosSaídas[[#This Row],[Data do caixa previsto]]))</f>
        <v>4</v>
      </c>
      <c r="M203">
        <f>IF(TBRegistrosSaídas[[#This Row],[Data do caixa previsto]]="",0,YEAR(TBRegistrosSaídas[[#This Row],[Data do caixa previsto]]))</f>
        <v>2019</v>
      </c>
      <c r="N20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15</v>
      </c>
    </row>
    <row r="204" spans="1:14" hidden="1" x14ac:dyDescent="0.25">
      <c r="A204" s="3">
        <v>43605</v>
      </c>
      <c r="B204" s="3">
        <v>43561</v>
      </c>
      <c r="C204" s="3">
        <v>43605</v>
      </c>
      <c r="D204" t="s">
        <v>19</v>
      </c>
      <c r="E204" t="s">
        <v>15</v>
      </c>
      <c r="F204" t="s">
        <v>467</v>
      </c>
      <c r="G204" s="8">
        <v>2707</v>
      </c>
      <c r="H204">
        <f>IF(TBRegistrosSaídas[[#This Row],[Data do caixa realizado]]="",0,MONTH(TBRegistrosSaídas[[#This Row],[Data do caixa realizado]]))</f>
        <v>5</v>
      </c>
      <c r="I204">
        <f>IF(TBRegistrosSaídas[[#This Row],[Data do caixa realizado]]="",0,YEAR(TBRegistrosSaídas[[#This Row],[Data do caixa realizado]]))</f>
        <v>2019</v>
      </c>
      <c r="J204">
        <f>IF(TBRegistrosSaídas[[#This Row],[Data da competência]]="",0,MONTH(TBRegistrosSaídas[[#This Row],[Data da competência]]))</f>
        <v>4</v>
      </c>
      <c r="K204">
        <f>IF(TBRegistrosSaídas[[#This Row],[Data da competência]]="",0,YEAR(TBRegistrosSaídas[[#This Row],[Data da competência]]))</f>
        <v>2019</v>
      </c>
      <c r="L204">
        <f>IF(TBRegistrosSaídas[[#This Row],[Data do caixa previsto]]="",0,MONTH(TBRegistrosSaídas[[#This Row],[Data do caixa previsto]]))</f>
        <v>5</v>
      </c>
      <c r="M204">
        <f>IF(TBRegistrosSaídas[[#This Row],[Data do caixa previsto]]="",0,YEAR(TBRegistrosSaídas[[#This Row],[Data do caixa previsto]]))</f>
        <v>2019</v>
      </c>
      <c r="N20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05" spans="1:14" hidden="1" x14ac:dyDescent="0.25">
      <c r="A205" s="3">
        <v>43603</v>
      </c>
      <c r="B205" s="3">
        <v>43563</v>
      </c>
      <c r="C205" s="3">
        <v>43603</v>
      </c>
      <c r="D205" t="s">
        <v>19</v>
      </c>
      <c r="E205" t="s">
        <v>30</v>
      </c>
      <c r="F205" t="s">
        <v>468</v>
      </c>
      <c r="G205" s="8">
        <v>1582</v>
      </c>
      <c r="H205">
        <f>IF(TBRegistrosSaídas[[#This Row],[Data do caixa realizado]]="",0,MONTH(TBRegistrosSaídas[[#This Row],[Data do caixa realizado]]))</f>
        <v>5</v>
      </c>
      <c r="I205">
        <f>IF(TBRegistrosSaídas[[#This Row],[Data do caixa realizado]]="",0,YEAR(TBRegistrosSaídas[[#This Row],[Data do caixa realizado]]))</f>
        <v>2019</v>
      </c>
      <c r="J205">
        <f>IF(TBRegistrosSaídas[[#This Row],[Data da competência]]="",0,MONTH(TBRegistrosSaídas[[#This Row],[Data da competência]]))</f>
        <v>4</v>
      </c>
      <c r="K205">
        <f>IF(TBRegistrosSaídas[[#This Row],[Data da competência]]="",0,YEAR(TBRegistrosSaídas[[#This Row],[Data da competência]]))</f>
        <v>2019</v>
      </c>
      <c r="L205">
        <f>IF(TBRegistrosSaídas[[#This Row],[Data do caixa previsto]]="",0,MONTH(TBRegistrosSaídas[[#This Row],[Data do caixa previsto]]))</f>
        <v>5</v>
      </c>
      <c r="M205">
        <f>IF(TBRegistrosSaídas[[#This Row],[Data do caixa previsto]]="",0,YEAR(TBRegistrosSaídas[[#This Row],[Data do caixa previsto]]))</f>
        <v>2019</v>
      </c>
      <c r="N20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06" spans="1:14" hidden="1" x14ac:dyDescent="0.25">
      <c r="A206" s="3">
        <v>43599</v>
      </c>
      <c r="B206" s="3">
        <v>43565</v>
      </c>
      <c r="C206" s="3">
        <v>43599</v>
      </c>
      <c r="D206" t="s">
        <v>19</v>
      </c>
      <c r="E206" t="s">
        <v>30</v>
      </c>
      <c r="F206" t="s">
        <v>469</v>
      </c>
      <c r="G206" s="8">
        <v>3889</v>
      </c>
      <c r="H206">
        <f>IF(TBRegistrosSaídas[[#This Row],[Data do caixa realizado]]="",0,MONTH(TBRegistrosSaídas[[#This Row],[Data do caixa realizado]]))</f>
        <v>5</v>
      </c>
      <c r="I206">
        <f>IF(TBRegistrosSaídas[[#This Row],[Data do caixa realizado]]="",0,YEAR(TBRegistrosSaídas[[#This Row],[Data do caixa realizado]]))</f>
        <v>2019</v>
      </c>
      <c r="J206">
        <f>IF(TBRegistrosSaídas[[#This Row],[Data da competência]]="",0,MONTH(TBRegistrosSaídas[[#This Row],[Data da competência]]))</f>
        <v>4</v>
      </c>
      <c r="K206">
        <f>IF(TBRegistrosSaídas[[#This Row],[Data da competência]]="",0,YEAR(TBRegistrosSaídas[[#This Row],[Data da competência]]))</f>
        <v>2019</v>
      </c>
      <c r="L206">
        <f>IF(TBRegistrosSaídas[[#This Row],[Data do caixa previsto]]="",0,MONTH(TBRegistrosSaídas[[#This Row],[Data do caixa previsto]]))</f>
        <v>5</v>
      </c>
      <c r="M206">
        <f>IF(TBRegistrosSaídas[[#This Row],[Data do caixa previsto]]="",0,YEAR(TBRegistrosSaídas[[#This Row],[Data do caixa previsto]]))</f>
        <v>2019</v>
      </c>
      <c r="N20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07" spans="1:14" hidden="1" x14ac:dyDescent="0.25">
      <c r="A207" s="3">
        <v>43584</v>
      </c>
      <c r="B207" s="3">
        <v>43569</v>
      </c>
      <c r="C207" s="3">
        <v>43584</v>
      </c>
      <c r="D207" t="s">
        <v>19</v>
      </c>
      <c r="E207" t="s">
        <v>30</v>
      </c>
      <c r="F207" t="s">
        <v>470</v>
      </c>
      <c r="G207" s="8">
        <v>2303</v>
      </c>
      <c r="H207">
        <f>IF(TBRegistrosSaídas[[#This Row],[Data do caixa realizado]]="",0,MONTH(TBRegistrosSaídas[[#This Row],[Data do caixa realizado]]))</f>
        <v>4</v>
      </c>
      <c r="I207">
        <f>IF(TBRegistrosSaídas[[#This Row],[Data do caixa realizado]]="",0,YEAR(TBRegistrosSaídas[[#This Row],[Data do caixa realizado]]))</f>
        <v>2019</v>
      </c>
      <c r="J207">
        <f>IF(TBRegistrosSaídas[[#This Row],[Data da competência]]="",0,MONTH(TBRegistrosSaídas[[#This Row],[Data da competência]]))</f>
        <v>4</v>
      </c>
      <c r="K207">
        <f>IF(TBRegistrosSaídas[[#This Row],[Data da competência]]="",0,YEAR(TBRegistrosSaídas[[#This Row],[Data da competência]]))</f>
        <v>2019</v>
      </c>
      <c r="L207">
        <f>IF(TBRegistrosSaídas[[#This Row],[Data do caixa previsto]]="",0,MONTH(TBRegistrosSaídas[[#This Row],[Data do caixa previsto]]))</f>
        <v>4</v>
      </c>
      <c r="M207">
        <f>IF(TBRegistrosSaídas[[#This Row],[Data do caixa previsto]]="",0,YEAR(TBRegistrosSaídas[[#This Row],[Data do caixa previsto]]))</f>
        <v>2019</v>
      </c>
      <c r="N20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08" spans="1:14" hidden="1" x14ac:dyDescent="0.25">
      <c r="A208" s="3">
        <v>43604</v>
      </c>
      <c r="B208" s="3">
        <v>43572</v>
      </c>
      <c r="C208" s="3">
        <v>43604</v>
      </c>
      <c r="D208" t="s">
        <v>19</v>
      </c>
      <c r="E208" t="s">
        <v>14</v>
      </c>
      <c r="F208" t="s">
        <v>471</v>
      </c>
      <c r="G208" s="8">
        <v>802</v>
      </c>
      <c r="H208">
        <f>IF(TBRegistrosSaídas[[#This Row],[Data do caixa realizado]]="",0,MONTH(TBRegistrosSaídas[[#This Row],[Data do caixa realizado]]))</f>
        <v>5</v>
      </c>
      <c r="I208">
        <f>IF(TBRegistrosSaídas[[#This Row],[Data do caixa realizado]]="",0,YEAR(TBRegistrosSaídas[[#This Row],[Data do caixa realizado]]))</f>
        <v>2019</v>
      </c>
      <c r="J208">
        <f>IF(TBRegistrosSaídas[[#This Row],[Data da competência]]="",0,MONTH(TBRegistrosSaídas[[#This Row],[Data da competência]]))</f>
        <v>4</v>
      </c>
      <c r="K208">
        <f>IF(TBRegistrosSaídas[[#This Row],[Data da competência]]="",0,YEAR(TBRegistrosSaídas[[#This Row],[Data da competência]]))</f>
        <v>2019</v>
      </c>
      <c r="L208">
        <f>IF(TBRegistrosSaídas[[#This Row],[Data do caixa previsto]]="",0,MONTH(TBRegistrosSaídas[[#This Row],[Data do caixa previsto]]))</f>
        <v>5</v>
      </c>
      <c r="M208">
        <f>IF(TBRegistrosSaídas[[#This Row],[Data do caixa previsto]]="",0,YEAR(TBRegistrosSaídas[[#This Row],[Data do caixa previsto]]))</f>
        <v>2019</v>
      </c>
      <c r="N20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09" spans="1:14" hidden="1" x14ac:dyDescent="0.25">
      <c r="A209" s="3">
        <v>43589</v>
      </c>
      <c r="B209" s="3">
        <v>43574</v>
      </c>
      <c r="C209" s="3">
        <v>43589</v>
      </c>
      <c r="D209" t="s">
        <v>19</v>
      </c>
      <c r="E209" t="s">
        <v>30</v>
      </c>
      <c r="F209" t="s">
        <v>472</v>
      </c>
      <c r="G209" s="8">
        <v>4513</v>
      </c>
      <c r="H209">
        <f>IF(TBRegistrosSaídas[[#This Row],[Data do caixa realizado]]="",0,MONTH(TBRegistrosSaídas[[#This Row],[Data do caixa realizado]]))</f>
        <v>5</v>
      </c>
      <c r="I209">
        <f>IF(TBRegistrosSaídas[[#This Row],[Data do caixa realizado]]="",0,YEAR(TBRegistrosSaídas[[#This Row],[Data do caixa realizado]]))</f>
        <v>2019</v>
      </c>
      <c r="J209">
        <f>IF(TBRegistrosSaídas[[#This Row],[Data da competência]]="",0,MONTH(TBRegistrosSaídas[[#This Row],[Data da competência]]))</f>
        <v>4</v>
      </c>
      <c r="K209">
        <f>IF(TBRegistrosSaídas[[#This Row],[Data da competência]]="",0,YEAR(TBRegistrosSaídas[[#This Row],[Data da competência]]))</f>
        <v>2019</v>
      </c>
      <c r="L209">
        <f>IF(TBRegistrosSaídas[[#This Row],[Data do caixa previsto]]="",0,MONTH(TBRegistrosSaídas[[#This Row],[Data do caixa previsto]]))</f>
        <v>5</v>
      </c>
      <c r="M209">
        <f>IF(TBRegistrosSaídas[[#This Row],[Data do caixa previsto]]="",0,YEAR(TBRegistrosSaídas[[#This Row],[Data do caixa previsto]]))</f>
        <v>2019</v>
      </c>
      <c r="N20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10" spans="1:14" hidden="1" x14ac:dyDescent="0.25">
      <c r="A210" s="3">
        <v>43586</v>
      </c>
      <c r="B210" s="3">
        <v>43576</v>
      </c>
      <c r="C210" s="3">
        <v>43586</v>
      </c>
      <c r="D210" t="s">
        <v>19</v>
      </c>
      <c r="E210" t="s">
        <v>30</v>
      </c>
      <c r="F210" t="s">
        <v>473</v>
      </c>
      <c r="G210" s="8">
        <v>3908</v>
      </c>
      <c r="H210">
        <f>IF(TBRegistrosSaídas[[#This Row],[Data do caixa realizado]]="",0,MONTH(TBRegistrosSaídas[[#This Row],[Data do caixa realizado]]))</f>
        <v>5</v>
      </c>
      <c r="I210">
        <f>IF(TBRegistrosSaídas[[#This Row],[Data do caixa realizado]]="",0,YEAR(TBRegistrosSaídas[[#This Row],[Data do caixa realizado]]))</f>
        <v>2019</v>
      </c>
      <c r="J210">
        <f>IF(TBRegistrosSaídas[[#This Row],[Data da competência]]="",0,MONTH(TBRegistrosSaídas[[#This Row],[Data da competência]]))</f>
        <v>4</v>
      </c>
      <c r="K210">
        <f>IF(TBRegistrosSaídas[[#This Row],[Data da competência]]="",0,YEAR(TBRegistrosSaídas[[#This Row],[Data da competência]]))</f>
        <v>2019</v>
      </c>
      <c r="L210">
        <f>IF(TBRegistrosSaídas[[#This Row],[Data do caixa previsto]]="",0,MONTH(TBRegistrosSaídas[[#This Row],[Data do caixa previsto]]))</f>
        <v>5</v>
      </c>
      <c r="M210">
        <f>IF(TBRegistrosSaídas[[#This Row],[Data do caixa previsto]]="",0,YEAR(TBRegistrosSaídas[[#This Row],[Data do caixa previsto]]))</f>
        <v>2019</v>
      </c>
      <c r="N21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11" spans="1:14" hidden="1" x14ac:dyDescent="0.25">
      <c r="A211" s="3">
        <v>43641</v>
      </c>
      <c r="B211" s="3">
        <v>43580</v>
      </c>
      <c r="C211" s="3">
        <v>43635</v>
      </c>
      <c r="D211" t="s">
        <v>19</v>
      </c>
      <c r="E211" t="s">
        <v>30</v>
      </c>
      <c r="F211" t="s">
        <v>474</v>
      </c>
      <c r="G211" s="8">
        <v>156</v>
      </c>
      <c r="H211">
        <f>IF(TBRegistrosSaídas[[#This Row],[Data do caixa realizado]]="",0,MONTH(TBRegistrosSaídas[[#This Row],[Data do caixa realizado]]))</f>
        <v>6</v>
      </c>
      <c r="I211">
        <f>IF(TBRegistrosSaídas[[#This Row],[Data do caixa realizado]]="",0,YEAR(TBRegistrosSaídas[[#This Row],[Data do caixa realizado]]))</f>
        <v>2019</v>
      </c>
      <c r="J211">
        <f>IF(TBRegistrosSaídas[[#This Row],[Data da competência]]="",0,MONTH(TBRegistrosSaídas[[#This Row],[Data da competência]]))</f>
        <v>4</v>
      </c>
      <c r="K211">
        <f>IF(TBRegistrosSaídas[[#This Row],[Data da competência]]="",0,YEAR(TBRegistrosSaídas[[#This Row],[Data da competência]]))</f>
        <v>2019</v>
      </c>
      <c r="L211">
        <f>IF(TBRegistrosSaídas[[#This Row],[Data do caixa previsto]]="",0,MONTH(TBRegistrosSaídas[[#This Row],[Data do caixa previsto]]))</f>
        <v>6</v>
      </c>
      <c r="M211">
        <f>IF(TBRegistrosSaídas[[#This Row],[Data do caixa previsto]]="",0,YEAR(TBRegistrosSaídas[[#This Row],[Data do caixa previsto]]))</f>
        <v>2019</v>
      </c>
      <c r="N21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6</v>
      </c>
    </row>
    <row r="212" spans="1:14" hidden="1" x14ac:dyDescent="0.25">
      <c r="A212" s="3">
        <v>43622</v>
      </c>
      <c r="B212" s="3">
        <v>43582</v>
      </c>
      <c r="C212" s="3">
        <v>43622</v>
      </c>
      <c r="D212" t="s">
        <v>19</v>
      </c>
      <c r="E212" t="s">
        <v>14</v>
      </c>
      <c r="F212" t="s">
        <v>475</v>
      </c>
      <c r="G212" s="8">
        <v>457</v>
      </c>
      <c r="H212">
        <f>IF(TBRegistrosSaídas[[#This Row],[Data do caixa realizado]]="",0,MONTH(TBRegistrosSaídas[[#This Row],[Data do caixa realizado]]))</f>
        <v>6</v>
      </c>
      <c r="I212">
        <f>IF(TBRegistrosSaídas[[#This Row],[Data do caixa realizado]]="",0,YEAR(TBRegistrosSaídas[[#This Row],[Data do caixa realizado]]))</f>
        <v>2019</v>
      </c>
      <c r="J212">
        <f>IF(TBRegistrosSaídas[[#This Row],[Data da competência]]="",0,MONTH(TBRegistrosSaídas[[#This Row],[Data da competência]]))</f>
        <v>4</v>
      </c>
      <c r="K212">
        <f>IF(TBRegistrosSaídas[[#This Row],[Data da competência]]="",0,YEAR(TBRegistrosSaídas[[#This Row],[Data da competência]]))</f>
        <v>2019</v>
      </c>
      <c r="L212">
        <f>IF(TBRegistrosSaídas[[#This Row],[Data do caixa previsto]]="",0,MONTH(TBRegistrosSaídas[[#This Row],[Data do caixa previsto]]))</f>
        <v>6</v>
      </c>
      <c r="M212">
        <f>IF(TBRegistrosSaídas[[#This Row],[Data do caixa previsto]]="",0,YEAR(TBRegistrosSaídas[[#This Row],[Data do caixa previsto]]))</f>
        <v>2019</v>
      </c>
      <c r="N21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13" spans="1:14" hidden="1" x14ac:dyDescent="0.25">
      <c r="A213" s="3">
        <v>43624</v>
      </c>
      <c r="B213" s="3">
        <v>43588</v>
      </c>
      <c r="C213" s="3">
        <v>43624</v>
      </c>
      <c r="D213" t="s">
        <v>19</v>
      </c>
      <c r="E213" t="s">
        <v>30</v>
      </c>
      <c r="F213" t="s">
        <v>476</v>
      </c>
      <c r="G213" s="8">
        <v>3536</v>
      </c>
      <c r="H213">
        <f>IF(TBRegistrosSaídas[[#This Row],[Data do caixa realizado]]="",0,MONTH(TBRegistrosSaídas[[#This Row],[Data do caixa realizado]]))</f>
        <v>6</v>
      </c>
      <c r="I213">
        <f>IF(TBRegistrosSaídas[[#This Row],[Data do caixa realizado]]="",0,YEAR(TBRegistrosSaídas[[#This Row],[Data do caixa realizado]]))</f>
        <v>2019</v>
      </c>
      <c r="J213">
        <f>IF(TBRegistrosSaídas[[#This Row],[Data da competência]]="",0,MONTH(TBRegistrosSaídas[[#This Row],[Data da competência]]))</f>
        <v>5</v>
      </c>
      <c r="K213">
        <f>IF(TBRegistrosSaídas[[#This Row],[Data da competência]]="",0,YEAR(TBRegistrosSaídas[[#This Row],[Data da competência]]))</f>
        <v>2019</v>
      </c>
      <c r="L213">
        <f>IF(TBRegistrosSaídas[[#This Row],[Data do caixa previsto]]="",0,MONTH(TBRegistrosSaídas[[#This Row],[Data do caixa previsto]]))</f>
        <v>6</v>
      </c>
      <c r="M213">
        <f>IF(TBRegistrosSaídas[[#This Row],[Data do caixa previsto]]="",0,YEAR(TBRegistrosSaídas[[#This Row],[Data do caixa previsto]]))</f>
        <v>2019</v>
      </c>
      <c r="N21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14" spans="1:14" hidden="1" x14ac:dyDescent="0.25">
      <c r="A214" s="3">
        <v>43595</v>
      </c>
      <c r="B214" s="3">
        <v>43590</v>
      </c>
      <c r="C214" s="3">
        <v>43595</v>
      </c>
      <c r="D214" t="s">
        <v>19</v>
      </c>
      <c r="E214" t="s">
        <v>30</v>
      </c>
      <c r="F214" t="s">
        <v>477</v>
      </c>
      <c r="G214" s="8">
        <v>1809</v>
      </c>
      <c r="H214">
        <f>IF(TBRegistrosSaídas[[#This Row],[Data do caixa realizado]]="",0,MONTH(TBRegistrosSaídas[[#This Row],[Data do caixa realizado]]))</f>
        <v>5</v>
      </c>
      <c r="I214">
        <f>IF(TBRegistrosSaídas[[#This Row],[Data do caixa realizado]]="",0,YEAR(TBRegistrosSaídas[[#This Row],[Data do caixa realizado]]))</f>
        <v>2019</v>
      </c>
      <c r="J214">
        <f>IF(TBRegistrosSaídas[[#This Row],[Data da competência]]="",0,MONTH(TBRegistrosSaídas[[#This Row],[Data da competência]]))</f>
        <v>5</v>
      </c>
      <c r="K214">
        <f>IF(TBRegistrosSaídas[[#This Row],[Data da competência]]="",0,YEAR(TBRegistrosSaídas[[#This Row],[Data da competência]]))</f>
        <v>2019</v>
      </c>
      <c r="L214">
        <f>IF(TBRegistrosSaídas[[#This Row],[Data do caixa previsto]]="",0,MONTH(TBRegistrosSaídas[[#This Row],[Data do caixa previsto]]))</f>
        <v>5</v>
      </c>
      <c r="M214">
        <f>IF(TBRegistrosSaídas[[#This Row],[Data do caixa previsto]]="",0,YEAR(TBRegistrosSaídas[[#This Row],[Data do caixa previsto]]))</f>
        <v>2019</v>
      </c>
      <c r="N21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15" spans="1:14" hidden="1" x14ac:dyDescent="0.25">
      <c r="A215" s="3">
        <v>43613</v>
      </c>
      <c r="B215" s="3">
        <v>43591</v>
      </c>
      <c r="C215" s="3">
        <v>43613</v>
      </c>
      <c r="D215" t="s">
        <v>19</v>
      </c>
      <c r="E215" t="s">
        <v>14</v>
      </c>
      <c r="F215" t="s">
        <v>478</v>
      </c>
      <c r="G215" s="8">
        <v>4172</v>
      </c>
      <c r="H215">
        <f>IF(TBRegistrosSaídas[[#This Row],[Data do caixa realizado]]="",0,MONTH(TBRegistrosSaídas[[#This Row],[Data do caixa realizado]]))</f>
        <v>5</v>
      </c>
      <c r="I215">
        <f>IF(TBRegistrosSaídas[[#This Row],[Data do caixa realizado]]="",0,YEAR(TBRegistrosSaídas[[#This Row],[Data do caixa realizado]]))</f>
        <v>2019</v>
      </c>
      <c r="J215">
        <f>IF(TBRegistrosSaídas[[#This Row],[Data da competência]]="",0,MONTH(TBRegistrosSaídas[[#This Row],[Data da competência]]))</f>
        <v>5</v>
      </c>
      <c r="K215">
        <f>IF(TBRegistrosSaídas[[#This Row],[Data da competência]]="",0,YEAR(TBRegistrosSaídas[[#This Row],[Data da competência]]))</f>
        <v>2019</v>
      </c>
      <c r="L215">
        <f>IF(TBRegistrosSaídas[[#This Row],[Data do caixa previsto]]="",0,MONTH(TBRegistrosSaídas[[#This Row],[Data do caixa previsto]]))</f>
        <v>5</v>
      </c>
      <c r="M215">
        <f>IF(TBRegistrosSaídas[[#This Row],[Data do caixa previsto]]="",0,YEAR(TBRegistrosSaídas[[#This Row],[Data do caixa previsto]]))</f>
        <v>2019</v>
      </c>
      <c r="N21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16" spans="1:14" hidden="1" x14ac:dyDescent="0.25">
      <c r="A216" s="3">
        <v>43623</v>
      </c>
      <c r="B216" s="3">
        <v>43592</v>
      </c>
      <c r="C216" s="3">
        <v>43623</v>
      </c>
      <c r="D216" t="s">
        <v>19</v>
      </c>
      <c r="E216" t="s">
        <v>14</v>
      </c>
      <c r="F216" t="s">
        <v>479</v>
      </c>
      <c r="G216" s="8">
        <v>3827</v>
      </c>
      <c r="H216">
        <f>IF(TBRegistrosSaídas[[#This Row],[Data do caixa realizado]]="",0,MONTH(TBRegistrosSaídas[[#This Row],[Data do caixa realizado]]))</f>
        <v>6</v>
      </c>
      <c r="I216">
        <f>IF(TBRegistrosSaídas[[#This Row],[Data do caixa realizado]]="",0,YEAR(TBRegistrosSaídas[[#This Row],[Data do caixa realizado]]))</f>
        <v>2019</v>
      </c>
      <c r="J216">
        <f>IF(TBRegistrosSaídas[[#This Row],[Data da competência]]="",0,MONTH(TBRegistrosSaídas[[#This Row],[Data da competência]]))</f>
        <v>5</v>
      </c>
      <c r="K216">
        <f>IF(TBRegistrosSaídas[[#This Row],[Data da competência]]="",0,YEAR(TBRegistrosSaídas[[#This Row],[Data da competência]]))</f>
        <v>2019</v>
      </c>
      <c r="L216">
        <f>IF(TBRegistrosSaídas[[#This Row],[Data do caixa previsto]]="",0,MONTH(TBRegistrosSaídas[[#This Row],[Data do caixa previsto]]))</f>
        <v>6</v>
      </c>
      <c r="M216">
        <f>IF(TBRegistrosSaídas[[#This Row],[Data do caixa previsto]]="",0,YEAR(TBRegistrosSaídas[[#This Row],[Data do caixa previsto]]))</f>
        <v>2019</v>
      </c>
      <c r="N21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17" spans="1:14" hidden="1" x14ac:dyDescent="0.25">
      <c r="A217" s="3">
        <v>43732</v>
      </c>
      <c r="B217" s="3">
        <v>43594</v>
      </c>
      <c r="C217" s="3">
        <v>43645</v>
      </c>
      <c r="D217" t="s">
        <v>19</v>
      </c>
      <c r="E217" t="s">
        <v>14</v>
      </c>
      <c r="F217" t="s">
        <v>480</v>
      </c>
      <c r="G217" s="8">
        <v>1700</v>
      </c>
      <c r="H217">
        <f>IF(TBRegistrosSaídas[[#This Row],[Data do caixa realizado]]="",0,MONTH(TBRegistrosSaídas[[#This Row],[Data do caixa realizado]]))</f>
        <v>9</v>
      </c>
      <c r="I217">
        <f>IF(TBRegistrosSaídas[[#This Row],[Data do caixa realizado]]="",0,YEAR(TBRegistrosSaídas[[#This Row],[Data do caixa realizado]]))</f>
        <v>2019</v>
      </c>
      <c r="J217">
        <f>IF(TBRegistrosSaídas[[#This Row],[Data da competência]]="",0,MONTH(TBRegistrosSaídas[[#This Row],[Data da competência]]))</f>
        <v>5</v>
      </c>
      <c r="K217">
        <f>IF(TBRegistrosSaídas[[#This Row],[Data da competência]]="",0,YEAR(TBRegistrosSaídas[[#This Row],[Data da competência]]))</f>
        <v>2019</v>
      </c>
      <c r="L217">
        <f>IF(TBRegistrosSaídas[[#This Row],[Data do caixa previsto]]="",0,MONTH(TBRegistrosSaídas[[#This Row],[Data do caixa previsto]]))</f>
        <v>6</v>
      </c>
      <c r="M217">
        <f>IF(TBRegistrosSaídas[[#This Row],[Data do caixa previsto]]="",0,YEAR(TBRegistrosSaídas[[#This Row],[Data do caixa previsto]]))</f>
        <v>2019</v>
      </c>
      <c r="N21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87</v>
      </c>
    </row>
    <row r="218" spans="1:14" hidden="1" x14ac:dyDescent="0.25">
      <c r="A218" s="3">
        <v>43614</v>
      </c>
      <c r="B218" s="3">
        <v>43595</v>
      </c>
      <c r="C218" s="3">
        <v>43614</v>
      </c>
      <c r="D218" t="s">
        <v>19</v>
      </c>
      <c r="E218" t="s">
        <v>14</v>
      </c>
      <c r="F218" t="s">
        <v>481</v>
      </c>
      <c r="G218" s="8">
        <v>2090</v>
      </c>
      <c r="H218">
        <f>IF(TBRegistrosSaídas[[#This Row],[Data do caixa realizado]]="",0,MONTH(TBRegistrosSaídas[[#This Row],[Data do caixa realizado]]))</f>
        <v>5</v>
      </c>
      <c r="I218">
        <f>IF(TBRegistrosSaídas[[#This Row],[Data do caixa realizado]]="",0,YEAR(TBRegistrosSaídas[[#This Row],[Data do caixa realizado]]))</f>
        <v>2019</v>
      </c>
      <c r="J218">
        <f>IF(TBRegistrosSaídas[[#This Row],[Data da competência]]="",0,MONTH(TBRegistrosSaídas[[#This Row],[Data da competência]]))</f>
        <v>5</v>
      </c>
      <c r="K218">
        <f>IF(TBRegistrosSaídas[[#This Row],[Data da competência]]="",0,YEAR(TBRegistrosSaídas[[#This Row],[Data da competência]]))</f>
        <v>2019</v>
      </c>
      <c r="L218">
        <f>IF(TBRegistrosSaídas[[#This Row],[Data do caixa previsto]]="",0,MONTH(TBRegistrosSaídas[[#This Row],[Data do caixa previsto]]))</f>
        <v>5</v>
      </c>
      <c r="M218">
        <f>IF(TBRegistrosSaídas[[#This Row],[Data do caixa previsto]]="",0,YEAR(TBRegistrosSaídas[[#This Row],[Data do caixa previsto]]))</f>
        <v>2019</v>
      </c>
      <c r="N21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19" spans="1:14" hidden="1" x14ac:dyDescent="0.25">
      <c r="A219" s="3">
        <v>43602</v>
      </c>
      <c r="B219" s="3">
        <v>43598</v>
      </c>
      <c r="C219" s="3">
        <v>43602</v>
      </c>
      <c r="D219" t="s">
        <v>19</v>
      </c>
      <c r="E219" t="s">
        <v>17</v>
      </c>
      <c r="F219" t="s">
        <v>482</v>
      </c>
      <c r="G219" s="8">
        <v>3230</v>
      </c>
      <c r="H219">
        <f>IF(TBRegistrosSaídas[[#This Row],[Data do caixa realizado]]="",0,MONTH(TBRegistrosSaídas[[#This Row],[Data do caixa realizado]]))</f>
        <v>5</v>
      </c>
      <c r="I219">
        <f>IF(TBRegistrosSaídas[[#This Row],[Data do caixa realizado]]="",0,YEAR(TBRegistrosSaídas[[#This Row],[Data do caixa realizado]]))</f>
        <v>2019</v>
      </c>
      <c r="J219">
        <f>IF(TBRegistrosSaídas[[#This Row],[Data da competência]]="",0,MONTH(TBRegistrosSaídas[[#This Row],[Data da competência]]))</f>
        <v>5</v>
      </c>
      <c r="K219">
        <f>IF(TBRegistrosSaídas[[#This Row],[Data da competência]]="",0,YEAR(TBRegistrosSaídas[[#This Row],[Data da competência]]))</f>
        <v>2019</v>
      </c>
      <c r="L219">
        <f>IF(TBRegistrosSaídas[[#This Row],[Data do caixa previsto]]="",0,MONTH(TBRegistrosSaídas[[#This Row],[Data do caixa previsto]]))</f>
        <v>5</v>
      </c>
      <c r="M219">
        <f>IF(TBRegistrosSaídas[[#This Row],[Data do caixa previsto]]="",0,YEAR(TBRegistrosSaídas[[#This Row],[Data do caixa previsto]]))</f>
        <v>2019</v>
      </c>
      <c r="N21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20" spans="1:14" hidden="1" x14ac:dyDescent="0.25">
      <c r="A220" s="3">
        <v>43618</v>
      </c>
      <c r="B220" s="3">
        <v>43601</v>
      </c>
      <c r="C220" s="3">
        <v>43618</v>
      </c>
      <c r="D220" t="s">
        <v>19</v>
      </c>
      <c r="E220" t="s">
        <v>30</v>
      </c>
      <c r="F220" t="s">
        <v>483</v>
      </c>
      <c r="G220" s="8">
        <v>4030</v>
      </c>
      <c r="H220">
        <f>IF(TBRegistrosSaídas[[#This Row],[Data do caixa realizado]]="",0,MONTH(TBRegistrosSaídas[[#This Row],[Data do caixa realizado]]))</f>
        <v>6</v>
      </c>
      <c r="I220">
        <f>IF(TBRegistrosSaídas[[#This Row],[Data do caixa realizado]]="",0,YEAR(TBRegistrosSaídas[[#This Row],[Data do caixa realizado]]))</f>
        <v>2019</v>
      </c>
      <c r="J220">
        <f>IF(TBRegistrosSaídas[[#This Row],[Data da competência]]="",0,MONTH(TBRegistrosSaídas[[#This Row],[Data da competência]]))</f>
        <v>5</v>
      </c>
      <c r="K220">
        <f>IF(TBRegistrosSaídas[[#This Row],[Data da competência]]="",0,YEAR(TBRegistrosSaídas[[#This Row],[Data da competência]]))</f>
        <v>2019</v>
      </c>
      <c r="L220">
        <f>IF(TBRegistrosSaídas[[#This Row],[Data do caixa previsto]]="",0,MONTH(TBRegistrosSaídas[[#This Row],[Data do caixa previsto]]))</f>
        <v>6</v>
      </c>
      <c r="M220">
        <f>IF(TBRegistrosSaídas[[#This Row],[Data do caixa previsto]]="",0,YEAR(TBRegistrosSaídas[[#This Row],[Data do caixa previsto]]))</f>
        <v>2019</v>
      </c>
      <c r="N22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21" spans="1:14" hidden="1" x14ac:dyDescent="0.25">
      <c r="A221" s="3">
        <v>43703</v>
      </c>
      <c r="B221" s="3">
        <v>43604</v>
      </c>
      <c r="C221" s="3">
        <v>43615</v>
      </c>
      <c r="D221" t="s">
        <v>19</v>
      </c>
      <c r="E221" t="s">
        <v>17</v>
      </c>
      <c r="F221" t="s">
        <v>484</v>
      </c>
      <c r="G221" s="8">
        <v>1367</v>
      </c>
      <c r="H221">
        <f>IF(TBRegistrosSaídas[[#This Row],[Data do caixa realizado]]="",0,MONTH(TBRegistrosSaídas[[#This Row],[Data do caixa realizado]]))</f>
        <v>8</v>
      </c>
      <c r="I221">
        <f>IF(TBRegistrosSaídas[[#This Row],[Data do caixa realizado]]="",0,YEAR(TBRegistrosSaídas[[#This Row],[Data do caixa realizado]]))</f>
        <v>2019</v>
      </c>
      <c r="J221">
        <f>IF(TBRegistrosSaídas[[#This Row],[Data da competência]]="",0,MONTH(TBRegistrosSaídas[[#This Row],[Data da competência]]))</f>
        <v>5</v>
      </c>
      <c r="K221">
        <f>IF(TBRegistrosSaídas[[#This Row],[Data da competência]]="",0,YEAR(TBRegistrosSaídas[[#This Row],[Data da competência]]))</f>
        <v>2019</v>
      </c>
      <c r="L221">
        <f>IF(TBRegistrosSaídas[[#This Row],[Data do caixa previsto]]="",0,MONTH(TBRegistrosSaídas[[#This Row],[Data do caixa previsto]]))</f>
        <v>5</v>
      </c>
      <c r="M221">
        <f>IF(TBRegistrosSaídas[[#This Row],[Data do caixa previsto]]="",0,YEAR(TBRegistrosSaídas[[#This Row],[Data do caixa previsto]]))</f>
        <v>2019</v>
      </c>
      <c r="N22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88</v>
      </c>
    </row>
    <row r="222" spans="1:14" hidden="1" x14ac:dyDescent="0.25">
      <c r="A222" s="3">
        <v>43626</v>
      </c>
      <c r="B222" s="3">
        <v>43607</v>
      </c>
      <c r="C222" s="3">
        <v>43626</v>
      </c>
      <c r="D222" t="s">
        <v>19</v>
      </c>
      <c r="E222" t="s">
        <v>30</v>
      </c>
      <c r="F222" t="s">
        <v>485</v>
      </c>
      <c r="G222" s="8">
        <v>3945</v>
      </c>
      <c r="H222">
        <f>IF(TBRegistrosSaídas[[#This Row],[Data do caixa realizado]]="",0,MONTH(TBRegistrosSaídas[[#This Row],[Data do caixa realizado]]))</f>
        <v>6</v>
      </c>
      <c r="I222">
        <f>IF(TBRegistrosSaídas[[#This Row],[Data do caixa realizado]]="",0,YEAR(TBRegistrosSaídas[[#This Row],[Data do caixa realizado]]))</f>
        <v>2019</v>
      </c>
      <c r="J222">
        <f>IF(TBRegistrosSaídas[[#This Row],[Data da competência]]="",0,MONTH(TBRegistrosSaídas[[#This Row],[Data da competência]]))</f>
        <v>5</v>
      </c>
      <c r="K222">
        <f>IF(TBRegistrosSaídas[[#This Row],[Data da competência]]="",0,YEAR(TBRegistrosSaídas[[#This Row],[Data da competência]]))</f>
        <v>2019</v>
      </c>
      <c r="L222">
        <f>IF(TBRegistrosSaídas[[#This Row],[Data do caixa previsto]]="",0,MONTH(TBRegistrosSaídas[[#This Row],[Data do caixa previsto]]))</f>
        <v>6</v>
      </c>
      <c r="M222">
        <f>IF(TBRegistrosSaídas[[#This Row],[Data do caixa previsto]]="",0,YEAR(TBRegistrosSaídas[[#This Row],[Data do caixa previsto]]))</f>
        <v>2019</v>
      </c>
      <c r="N22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23" spans="1:14" hidden="1" x14ac:dyDescent="0.25">
      <c r="A223" s="3">
        <v>43643</v>
      </c>
      <c r="B223" s="3">
        <v>43610</v>
      </c>
      <c r="C223" s="3">
        <v>43641</v>
      </c>
      <c r="D223" t="s">
        <v>19</v>
      </c>
      <c r="E223" t="s">
        <v>13</v>
      </c>
      <c r="F223" t="s">
        <v>486</v>
      </c>
      <c r="G223" s="8">
        <v>4518</v>
      </c>
      <c r="H223">
        <f>IF(TBRegistrosSaídas[[#This Row],[Data do caixa realizado]]="",0,MONTH(TBRegistrosSaídas[[#This Row],[Data do caixa realizado]]))</f>
        <v>6</v>
      </c>
      <c r="I223">
        <f>IF(TBRegistrosSaídas[[#This Row],[Data do caixa realizado]]="",0,YEAR(TBRegistrosSaídas[[#This Row],[Data do caixa realizado]]))</f>
        <v>2019</v>
      </c>
      <c r="J223">
        <f>IF(TBRegistrosSaídas[[#This Row],[Data da competência]]="",0,MONTH(TBRegistrosSaídas[[#This Row],[Data da competência]]))</f>
        <v>5</v>
      </c>
      <c r="K223">
        <f>IF(TBRegistrosSaídas[[#This Row],[Data da competência]]="",0,YEAR(TBRegistrosSaídas[[#This Row],[Data da competência]]))</f>
        <v>2019</v>
      </c>
      <c r="L223">
        <f>IF(TBRegistrosSaídas[[#This Row],[Data do caixa previsto]]="",0,MONTH(TBRegistrosSaídas[[#This Row],[Data do caixa previsto]]))</f>
        <v>6</v>
      </c>
      <c r="M223">
        <f>IF(TBRegistrosSaídas[[#This Row],[Data do caixa previsto]]="",0,YEAR(TBRegistrosSaídas[[#This Row],[Data do caixa previsto]]))</f>
        <v>2019</v>
      </c>
      <c r="N223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2</v>
      </c>
    </row>
    <row r="224" spans="1:14" hidden="1" x14ac:dyDescent="0.25">
      <c r="A224" s="3">
        <v>43673</v>
      </c>
      <c r="B224" s="3">
        <v>43614</v>
      </c>
      <c r="C224" s="3">
        <v>43645</v>
      </c>
      <c r="D224" t="s">
        <v>19</v>
      </c>
      <c r="E224" t="s">
        <v>30</v>
      </c>
      <c r="F224" t="s">
        <v>330</v>
      </c>
      <c r="G224" s="8">
        <v>3086</v>
      </c>
      <c r="H224">
        <f>IF(TBRegistrosSaídas[[#This Row],[Data do caixa realizado]]="",0,MONTH(TBRegistrosSaídas[[#This Row],[Data do caixa realizado]]))</f>
        <v>7</v>
      </c>
      <c r="I224">
        <f>IF(TBRegistrosSaídas[[#This Row],[Data do caixa realizado]]="",0,YEAR(TBRegistrosSaídas[[#This Row],[Data do caixa realizado]]))</f>
        <v>2019</v>
      </c>
      <c r="J224">
        <f>IF(TBRegistrosSaídas[[#This Row],[Data da competência]]="",0,MONTH(TBRegistrosSaídas[[#This Row],[Data da competência]]))</f>
        <v>5</v>
      </c>
      <c r="K224">
        <f>IF(TBRegistrosSaídas[[#This Row],[Data da competência]]="",0,YEAR(TBRegistrosSaídas[[#This Row],[Data da competência]]))</f>
        <v>2019</v>
      </c>
      <c r="L224">
        <f>IF(TBRegistrosSaídas[[#This Row],[Data do caixa previsto]]="",0,MONTH(TBRegistrosSaídas[[#This Row],[Data do caixa previsto]]))</f>
        <v>6</v>
      </c>
      <c r="M224">
        <f>IF(TBRegistrosSaídas[[#This Row],[Data do caixa previsto]]="",0,YEAR(TBRegistrosSaídas[[#This Row],[Data do caixa previsto]]))</f>
        <v>2019</v>
      </c>
      <c r="N224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28</v>
      </c>
    </row>
    <row r="225" spans="1:14" hidden="1" x14ac:dyDescent="0.25">
      <c r="A225" s="3">
        <v>43628</v>
      </c>
      <c r="B225" s="3">
        <v>43619</v>
      </c>
      <c r="C225" s="3">
        <v>43628</v>
      </c>
      <c r="D225" t="s">
        <v>19</v>
      </c>
      <c r="E225" t="s">
        <v>14</v>
      </c>
      <c r="F225" t="s">
        <v>487</v>
      </c>
      <c r="G225" s="8">
        <v>297</v>
      </c>
      <c r="H225">
        <f>IF(TBRegistrosSaídas[[#This Row],[Data do caixa realizado]]="",0,MONTH(TBRegistrosSaídas[[#This Row],[Data do caixa realizado]]))</f>
        <v>6</v>
      </c>
      <c r="I225">
        <f>IF(TBRegistrosSaídas[[#This Row],[Data do caixa realizado]]="",0,YEAR(TBRegistrosSaídas[[#This Row],[Data do caixa realizado]]))</f>
        <v>2019</v>
      </c>
      <c r="J225">
        <f>IF(TBRegistrosSaídas[[#This Row],[Data da competência]]="",0,MONTH(TBRegistrosSaídas[[#This Row],[Data da competência]]))</f>
        <v>6</v>
      </c>
      <c r="K225">
        <f>IF(TBRegistrosSaídas[[#This Row],[Data da competência]]="",0,YEAR(TBRegistrosSaídas[[#This Row],[Data da competência]]))</f>
        <v>2019</v>
      </c>
      <c r="L225">
        <f>IF(TBRegistrosSaídas[[#This Row],[Data do caixa previsto]]="",0,MONTH(TBRegistrosSaídas[[#This Row],[Data do caixa previsto]]))</f>
        <v>6</v>
      </c>
      <c r="M225">
        <f>IF(TBRegistrosSaídas[[#This Row],[Data do caixa previsto]]="",0,YEAR(TBRegistrosSaídas[[#This Row],[Data do caixa previsto]]))</f>
        <v>2019</v>
      </c>
      <c r="N225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26" spans="1:14" hidden="1" x14ac:dyDescent="0.25">
      <c r="A226" s="3">
        <v>43639</v>
      </c>
      <c r="B226" s="3">
        <v>43623</v>
      </c>
      <c r="C226" s="3">
        <v>43639</v>
      </c>
      <c r="D226" t="s">
        <v>19</v>
      </c>
      <c r="E226" t="s">
        <v>17</v>
      </c>
      <c r="F226" t="s">
        <v>488</v>
      </c>
      <c r="G226" s="8">
        <v>3226</v>
      </c>
      <c r="H226">
        <f>IF(TBRegistrosSaídas[[#This Row],[Data do caixa realizado]]="",0,MONTH(TBRegistrosSaídas[[#This Row],[Data do caixa realizado]]))</f>
        <v>6</v>
      </c>
      <c r="I226">
        <f>IF(TBRegistrosSaídas[[#This Row],[Data do caixa realizado]]="",0,YEAR(TBRegistrosSaídas[[#This Row],[Data do caixa realizado]]))</f>
        <v>2019</v>
      </c>
      <c r="J226">
        <f>IF(TBRegistrosSaídas[[#This Row],[Data da competência]]="",0,MONTH(TBRegistrosSaídas[[#This Row],[Data da competência]]))</f>
        <v>6</v>
      </c>
      <c r="K226">
        <f>IF(TBRegistrosSaídas[[#This Row],[Data da competência]]="",0,YEAR(TBRegistrosSaídas[[#This Row],[Data da competência]]))</f>
        <v>2019</v>
      </c>
      <c r="L226">
        <f>IF(TBRegistrosSaídas[[#This Row],[Data do caixa previsto]]="",0,MONTH(TBRegistrosSaídas[[#This Row],[Data do caixa previsto]]))</f>
        <v>6</v>
      </c>
      <c r="M226">
        <f>IF(TBRegistrosSaídas[[#This Row],[Data do caixa previsto]]="",0,YEAR(TBRegistrosSaídas[[#This Row],[Data do caixa previsto]]))</f>
        <v>2019</v>
      </c>
      <c r="N226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27" spans="1:14" hidden="1" x14ac:dyDescent="0.25">
      <c r="A227" s="3"/>
      <c r="B227" s="3">
        <v>43625</v>
      </c>
      <c r="C227" s="3">
        <v>43672</v>
      </c>
      <c r="D227" t="s">
        <v>19</v>
      </c>
      <c r="E227" t="s">
        <v>30</v>
      </c>
      <c r="F227" t="s">
        <v>489</v>
      </c>
      <c r="G227" s="8">
        <v>2338</v>
      </c>
      <c r="H227">
        <f>IF(TBRegistrosSaídas[[#This Row],[Data do caixa realizado]]="",0,MONTH(TBRegistrosSaídas[[#This Row],[Data do caixa realizado]]))</f>
        <v>0</v>
      </c>
      <c r="I227">
        <f>IF(TBRegistrosSaídas[[#This Row],[Data do caixa realizado]]="",0,YEAR(TBRegistrosSaídas[[#This Row],[Data do caixa realizado]]))</f>
        <v>0</v>
      </c>
      <c r="J227">
        <f>IF(TBRegistrosSaídas[[#This Row],[Data da competência]]="",0,MONTH(TBRegistrosSaídas[[#This Row],[Data da competência]]))</f>
        <v>6</v>
      </c>
      <c r="K227">
        <f>IF(TBRegistrosSaídas[[#This Row],[Data da competência]]="",0,YEAR(TBRegistrosSaídas[[#This Row],[Data da competência]]))</f>
        <v>2019</v>
      </c>
      <c r="L227">
        <f>IF(TBRegistrosSaídas[[#This Row],[Data do caixa previsto]]="",0,MONTH(TBRegistrosSaídas[[#This Row],[Data do caixa previsto]]))</f>
        <v>7</v>
      </c>
      <c r="M227">
        <f>IF(TBRegistrosSaídas[[#This Row],[Data do caixa previsto]]="",0,YEAR(TBRegistrosSaídas[[#This Row],[Data do caixa previsto]]))</f>
        <v>2019</v>
      </c>
      <c r="N227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28" spans="1:14" hidden="1" x14ac:dyDescent="0.25">
      <c r="A228" s="3">
        <v>43741</v>
      </c>
      <c r="B228" s="3">
        <v>43632</v>
      </c>
      <c r="C228" s="3">
        <v>43664</v>
      </c>
      <c r="D228" t="s">
        <v>19</v>
      </c>
      <c r="E228" t="s">
        <v>17</v>
      </c>
      <c r="F228" t="s">
        <v>490</v>
      </c>
      <c r="G228" s="8">
        <v>3773</v>
      </c>
      <c r="H228">
        <f>IF(TBRegistrosSaídas[[#This Row],[Data do caixa realizado]]="",0,MONTH(TBRegistrosSaídas[[#This Row],[Data do caixa realizado]]))</f>
        <v>10</v>
      </c>
      <c r="I228">
        <f>IF(TBRegistrosSaídas[[#This Row],[Data do caixa realizado]]="",0,YEAR(TBRegistrosSaídas[[#This Row],[Data do caixa realizado]]))</f>
        <v>2019</v>
      </c>
      <c r="J228">
        <f>IF(TBRegistrosSaídas[[#This Row],[Data da competência]]="",0,MONTH(TBRegistrosSaídas[[#This Row],[Data da competência]]))</f>
        <v>6</v>
      </c>
      <c r="K228">
        <f>IF(TBRegistrosSaídas[[#This Row],[Data da competência]]="",0,YEAR(TBRegistrosSaídas[[#This Row],[Data da competência]]))</f>
        <v>2019</v>
      </c>
      <c r="L228">
        <f>IF(TBRegistrosSaídas[[#This Row],[Data do caixa previsto]]="",0,MONTH(TBRegistrosSaídas[[#This Row],[Data do caixa previsto]]))</f>
        <v>7</v>
      </c>
      <c r="M228">
        <f>IF(TBRegistrosSaídas[[#This Row],[Data do caixa previsto]]="",0,YEAR(TBRegistrosSaídas[[#This Row],[Data do caixa previsto]]))</f>
        <v>2019</v>
      </c>
      <c r="N228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77</v>
      </c>
    </row>
    <row r="229" spans="1:14" hidden="1" x14ac:dyDescent="0.25">
      <c r="A229" s="3"/>
      <c r="B229" s="3">
        <v>43635</v>
      </c>
      <c r="C229" s="3">
        <v>43686</v>
      </c>
      <c r="D229" t="s">
        <v>19</v>
      </c>
      <c r="E229" t="s">
        <v>17</v>
      </c>
      <c r="F229" t="s">
        <v>491</v>
      </c>
      <c r="G229" s="8">
        <v>2759</v>
      </c>
      <c r="H229">
        <f>IF(TBRegistrosSaídas[[#This Row],[Data do caixa realizado]]="",0,MONTH(TBRegistrosSaídas[[#This Row],[Data do caixa realizado]]))</f>
        <v>0</v>
      </c>
      <c r="I229">
        <f>IF(TBRegistrosSaídas[[#This Row],[Data do caixa realizado]]="",0,YEAR(TBRegistrosSaídas[[#This Row],[Data do caixa realizado]]))</f>
        <v>0</v>
      </c>
      <c r="J229">
        <f>IF(TBRegistrosSaídas[[#This Row],[Data da competência]]="",0,MONTH(TBRegistrosSaídas[[#This Row],[Data da competência]]))</f>
        <v>6</v>
      </c>
      <c r="K229">
        <f>IF(TBRegistrosSaídas[[#This Row],[Data da competência]]="",0,YEAR(TBRegistrosSaídas[[#This Row],[Data da competência]]))</f>
        <v>2019</v>
      </c>
      <c r="L229">
        <f>IF(TBRegistrosSaídas[[#This Row],[Data do caixa previsto]]="",0,MONTH(TBRegistrosSaídas[[#This Row],[Data do caixa previsto]]))</f>
        <v>8</v>
      </c>
      <c r="M229">
        <f>IF(TBRegistrosSaídas[[#This Row],[Data do caixa previsto]]="",0,YEAR(TBRegistrosSaídas[[#This Row],[Data do caixa previsto]]))</f>
        <v>2019</v>
      </c>
      <c r="N229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30" spans="1:14" hidden="1" x14ac:dyDescent="0.25">
      <c r="A230" s="3">
        <v>43682</v>
      </c>
      <c r="B230" s="3">
        <v>43637</v>
      </c>
      <c r="C230" s="3">
        <v>43682</v>
      </c>
      <c r="D230" t="s">
        <v>19</v>
      </c>
      <c r="E230" t="s">
        <v>17</v>
      </c>
      <c r="F230" t="s">
        <v>492</v>
      </c>
      <c r="G230" s="8">
        <v>1425</v>
      </c>
      <c r="H230">
        <f>IF(TBRegistrosSaídas[[#This Row],[Data do caixa realizado]]="",0,MONTH(TBRegistrosSaídas[[#This Row],[Data do caixa realizado]]))</f>
        <v>8</v>
      </c>
      <c r="I230">
        <f>IF(TBRegistrosSaídas[[#This Row],[Data do caixa realizado]]="",0,YEAR(TBRegistrosSaídas[[#This Row],[Data do caixa realizado]]))</f>
        <v>2019</v>
      </c>
      <c r="J230">
        <f>IF(TBRegistrosSaídas[[#This Row],[Data da competência]]="",0,MONTH(TBRegistrosSaídas[[#This Row],[Data da competência]]))</f>
        <v>6</v>
      </c>
      <c r="K230">
        <f>IF(TBRegistrosSaídas[[#This Row],[Data da competência]]="",0,YEAR(TBRegistrosSaídas[[#This Row],[Data da competência]]))</f>
        <v>2019</v>
      </c>
      <c r="L230">
        <f>IF(TBRegistrosSaídas[[#This Row],[Data do caixa previsto]]="",0,MONTH(TBRegistrosSaídas[[#This Row],[Data do caixa previsto]]))</f>
        <v>8</v>
      </c>
      <c r="M230">
        <f>IF(TBRegistrosSaídas[[#This Row],[Data do caixa previsto]]="",0,YEAR(TBRegistrosSaídas[[#This Row],[Data do caixa previsto]]))</f>
        <v>2019</v>
      </c>
      <c r="N230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31" spans="1:14" hidden="1" x14ac:dyDescent="0.25">
      <c r="A231" s="3">
        <v>43697</v>
      </c>
      <c r="B231" s="3">
        <v>43639</v>
      </c>
      <c r="C231" s="3">
        <v>43697</v>
      </c>
      <c r="D231" t="s">
        <v>19</v>
      </c>
      <c r="E231" t="s">
        <v>17</v>
      </c>
      <c r="F231" t="s">
        <v>493</v>
      </c>
      <c r="G231" s="8">
        <v>332</v>
      </c>
      <c r="H231">
        <f>IF(TBRegistrosSaídas[[#This Row],[Data do caixa realizado]]="",0,MONTH(TBRegistrosSaídas[[#This Row],[Data do caixa realizado]]))</f>
        <v>8</v>
      </c>
      <c r="I231">
        <f>IF(TBRegistrosSaídas[[#This Row],[Data do caixa realizado]]="",0,YEAR(TBRegistrosSaídas[[#This Row],[Data do caixa realizado]]))</f>
        <v>2019</v>
      </c>
      <c r="J231">
        <f>IF(TBRegistrosSaídas[[#This Row],[Data da competência]]="",0,MONTH(TBRegistrosSaídas[[#This Row],[Data da competência]]))</f>
        <v>6</v>
      </c>
      <c r="K231">
        <f>IF(TBRegistrosSaídas[[#This Row],[Data da competência]]="",0,YEAR(TBRegistrosSaídas[[#This Row],[Data da competência]]))</f>
        <v>2019</v>
      </c>
      <c r="L231">
        <f>IF(TBRegistrosSaídas[[#This Row],[Data do caixa previsto]]="",0,MONTH(TBRegistrosSaídas[[#This Row],[Data do caixa previsto]]))</f>
        <v>8</v>
      </c>
      <c r="M231">
        <f>IF(TBRegistrosSaídas[[#This Row],[Data do caixa previsto]]="",0,YEAR(TBRegistrosSaídas[[#This Row],[Data do caixa previsto]]))</f>
        <v>2019</v>
      </c>
      <c r="N231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  <row r="232" spans="1:14" hidden="1" x14ac:dyDescent="0.25">
      <c r="A232" s="3">
        <v>43653</v>
      </c>
      <c r="B232" s="3">
        <v>43646</v>
      </c>
      <c r="C232" s="3">
        <v>43653</v>
      </c>
      <c r="D232" t="s">
        <v>19</v>
      </c>
      <c r="E232" t="s">
        <v>30</v>
      </c>
      <c r="F232" t="s">
        <v>494</v>
      </c>
      <c r="G232" s="8">
        <v>2819</v>
      </c>
      <c r="H232">
        <f>IF(TBRegistrosSaídas[[#This Row],[Data do caixa realizado]]="",0,MONTH(TBRegistrosSaídas[[#This Row],[Data do caixa realizado]]))</f>
        <v>7</v>
      </c>
      <c r="I232">
        <f>IF(TBRegistrosSaídas[[#This Row],[Data do caixa realizado]]="",0,YEAR(TBRegistrosSaídas[[#This Row],[Data do caixa realizado]]))</f>
        <v>2019</v>
      </c>
      <c r="J232">
        <f>IF(TBRegistrosSaídas[[#This Row],[Data da competência]]="",0,MONTH(TBRegistrosSaídas[[#This Row],[Data da competência]]))</f>
        <v>6</v>
      </c>
      <c r="K232">
        <f>IF(TBRegistrosSaídas[[#This Row],[Data da competência]]="",0,YEAR(TBRegistrosSaídas[[#This Row],[Data da competência]]))</f>
        <v>2019</v>
      </c>
      <c r="L232">
        <f>IF(TBRegistrosSaídas[[#This Row],[Data do caixa previsto]]="",0,MONTH(TBRegistrosSaídas[[#This Row],[Data do caixa previsto]]))</f>
        <v>7</v>
      </c>
      <c r="M232">
        <f>IF(TBRegistrosSaídas[[#This Row],[Data do caixa previsto]]="",0,YEAR(TBRegistrosSaídas[[#This Row],[Data do caixa previsto]]))</f>
        <v>2019</v>
      </c>
      <c r="N232">
        <f>IF(TBRegistrosSaídas[[#This Row],[Data do caixa realizado]]=TBRegistrosSaídas[[#This Row],[Data do caixa previsto]],0,IF(TBRegistrosSaídas[[#This Row],[Data do caixa realizado]]&gt;TBRegistrosSaídas[[#This Row],[Data do caixa previsto]],TBRegistrosSaídas[[#This Row],[Data do caixa realizado]]-TBRegistrosSaídas[[#This Row],[Data do caixa previsto]],0))</f>
        <v>0</v>
      </c>
    </row>
  </sheetData>
  <mergeCells count="1">
    <mergeCell ref="A1:J1"/>
  </mergeCells>
  <dataValidations count="3">
    <dataValidation type="list" allowBlank="1" showInputMessage="1" showErrorMessage="1" sqref="D3" xr:uid="{2AA8D12A-C341-4B2D-8508-3DD70032CF31}">
      <formula1>"''=TBPCENtradasN_1"</formula1>
    </dataValidation>
    <dataValidation type="list" allowBlank="1" showInputMessage="1" showErrorMessage="1" sqref="D4:D232" xr:uid="{D8DF58CE-FDBD-4D72-BEDA-FB28B4A23278}">
      <formula1>TBPCSaídasN2Dados</formula1>
    </dataValidation>
    <dataValidation type="list" allowBlank="1" showInputMessage="1" showErrorMessage="1" sqref="E4:E232" xr:uid="{3548FDB6-C2D3-4746-8474-5A4E57C4CD76}">
      <formula1>OFFSET(TBPCSaídasN2Dados, MATCH(D4, TBPCSaídasN2Dados,0)-1,1,COUNTIF(TBPCSaídasN2Dados, D4))</formula1>
    </dataValidation>
  </dataValidations>
  <pageMargins left="0.511811024" right="0.511811024" top="0.78740157499999996" bottom="0.78740157499999996" header="0.31496062000000002" footer="0.31496062000000002"/>
  <pageSetup paperSize="9" scale="86" fitToWidth="0" fitToHeight="0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B18F-AE15-4497-A9FF-5CBE340112C1}">
  <dimension ref="A1:P23"/>
  <sheetViews>
    <sheetView showGridLines="0" workbookViewId="0">
      <selection activeCell="P4" sqref="P4"/>
    </sheetView>
  </sheetViews>
  <sheetFormatPr defaultRowHeight="15" x14ac:dyDescent="0.25"/>
  <cols>
    <col min="1" max="1" width="2.85546875" customWidth="1"/>
    <col min="2" max="2" width="18.140625" bestFit="1" customWidth="1"/>
    <col min="3" max="3" width="1.42578125" customWidth="1"/>
    <col min="4" max="4" width="32" bestFit="1" customWidth="1"/>
    <col min="5" max="5" width="1.7109375" customWidth="1"/>
    <col min="11" max="11" width="11.42578125" bestFit="1" customWidth="1"/>
    <col min="16" max="16" width="21.7109375" bestFit="1" customWidth="1"/>
  </cols>
  <sheetData>
    <row r="1" spans="1:16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16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91" t="s">
        <v>495</v>
      </c>
      <c r="P2" s="135">
        <v>2018</v>
      </c>
    </row>
    <row r="4" spans="1:16" x14ac:dyDescent="0.25">
      <c r="B4" s="70" t="s">
        <v>549</v>
      </c>
      <c r="D4" s="64" t="s">
        <v>550</v>
      </c>
      <c r="E4" s="57"/>
      <c r="F4" s="150" t="s">
        <v>555</v>
      </c>
      <c r="G4" s="151"/>
      <c r="H4" s="151"/>
      <c r="I4" s="151"/>
      <c r="J4" s="151"/>
      <c r="K4" s="151"/>
      <c r="L4" s="151"/>
      <c r="M4" s="151"/>
      <c r="N4" s="151"/>
      <c r="O4" s="151"/>
      <c r="P4" s="136" t="s">
        <v>16</v>
      </c>
    </row>
    <row r="5" spans="1:16" ht="21" x14ac:dyDescent="0.25">
      <c r="B5" s="90">
        <f>DashboardFinanceiroAnualDados!C11</f>
        <v>14746</v>
      </c>
      <c r="D5" s="94" t="s">
        <v>592</v>
      </c>
      <c r="E5" s="57"/>
      <c r="F5" s="59"/>
      <c r="P5" s="60"/>
    </row>
    <row r="6" spans="1:16" ht="18.75" x14ac:dyDescent="0.25">
      <c r="F6" s="59"/>
      <c r="O6" s="58" t="s">
        <v>556</v>
      </c>
      <c r="P6" s="96" t="s">
        <v>590</v>
      </c>
    </row>
    <row r="7" spans="1:16" x14ac:dyDescent="0.25">
      <c r="B7" s="70" t="s">
        <v>551</v>
      </c>
      <c r="D7" s="152"/>
      <c r="F7" s="59"/>
      <c r="P7" s="97">
        <f>SUM(DashboardFinanceiroAnualDados!J6:J17)</f>
        <v>137964</v>
      </c>
    </row>
    <row r="8" spans="1:16" ht="21" x14ac:dyDescent="0.25">
      <c r="B8" s="93">
        <f>DashboardFinanceiroAnualDados!C13</f>
        <v>10511</v>
      </c>
      <c r="D8" s="153"/>
      <c r="F8" s="59"/>
      <c r="P8" s="60"/>
    </row>
    <row r="9" spans="1:16" x14ac:dyDescent="0.25">
      <c r="F9" s="59"/>
      <c r="P9" s="60"/>
    </row>
    <row r="10" spans="1:16" x14ac:dyDescent="0.25">
      <c r="B10" s="70" t="s">
        <v>552</v>
      </c>
      <c r="D10" s="152"/>
      <c r="F10" s="59"/>
      <c r="P10" s="60"/>
    </row>
    <row r="11" spans="1:16" ht="21" x14ac:dyDescent="0.25">
      <c r="B11" s="92">
        <f>DashboardFinanceiroAnualDados!C14</f>
        <v>26691</v>
      </c>
      <c r="D11" s="153"/>
      <c r="F11" s="61"/>
      <c r="G11" s="62"/>
      <c r="H11" s="62"/>
      <c r="I11" s="62"/>
      <c r="J11" s="62"/>
      <c r="K11" s="62"/>
      <c r="L11" s="62"/>
      <c r="M11" s="62"/>
      <c r="N11" s="62"/>
      <c r="O11" s="62"/>
      <c r="P11" s="63"/>
    </row>
    <row r="13" spans="1:16" x14ac:dyDescent="0.25">
      <c r="B13" s="154" t="s">
        <v>553</v>
      </c>
      <c r="C13" s="155"/>
      <c r="D13" s="156"/>
      <c r="F13" s="157" t="s">
        <v>557</v>
      </c>
      <c r="G13" s="158"/>
      <c r="H13" s="159"/>
      <c r="J13" s="157" t="s">
        <v>558</v>
      </c>
      <c r="K13" s="158"/>
      <c r="L13" s="159"/>
      <c r="N13" s="157" t="s">
        <v>559</v>
      </c>
      <c r="O13" s="158"/>
      <c r="P13" s="159"/>
    </row>
    <row r="14" spans="1:16" x14ac:dyDescent="0.25">
      <c r="B14" s="99"/>
      <c r="C14" s="58"/>
      <c r="D14" s="101"/>
      <c r="F14" s="102"/>
      <c r="G14" s="58"/>
      <c r="H14" s="103"/>
      <c r="J14" s="102"/>
      <c r="K14" s="8">
        <f>DashboardFinanceiroAnualDados!E32</f>
        <v>-1789</v>
      </c>
      <c r="L14" s="103"/>
      <c r="N14" s="141" t="s">
        <v>30</v>
      </c>
      <c r="O14" s="142"/>
      <c r="P14" s="143"/>
    </row>
    <row r="15" spans="1:16" x14ac:dyDescent="0.25">
      <c r="B15" s="65"/>
      <c r="D15" s="66"/>
      <c r="F15" s="71"/>
      <c r="H15" s="72"/>
      <c r="J15" s="71"/>
      <c r="L15" s="72"/>
      <c r="N15" s="71"/>
      <c r="P15" s="72"/>
    </row>
    <row r="16" spans="1:16" x14ac:dyDescent="0.25">
      <c r="B16" s="99" t="s">
        <v>590</v>
      </c>
      <c r="D16" s="66"/>
      <c r="F16" s="102" t="s">
        <v>560</v>
      </c>
      <c r="H16" s="103" t="s">
        <v>561</v>
      </c>
      <c r="J16" s="71"/>
      <c r="L16" s="72"/>
      <c r="N16" s="71"/>
      <c r="P16" s="72"/>
    </row>
    <row r="17" spans="2:16" x14ac:dyDescent="0.25">
      <c r="B17" s="100">
        <f>DashboardFinanceiroAnualDados!E22</f>
        <v>320574</v>
      </c>
      <c r="D17" s="66"/>
      <c r="F17" s="108">
        <f ca="1">DashboardFinanceiroAnualDados!E27</f>
        <v>283.73076923076923</v>
      </c>
      <c r="H17" s="107">
        <f>DashboardFinanceiroAnualDados!J27</f>
        <v>17.755555555555556</v>
      </c>
      <c r="J17" s="71"/>
      <c r="L17" s="72"/>
      <c r="N17" s="71"/>
      <c r="P17" s="72"/>
    </row>
    <row r="18" spans="2:16" x14ac:dyDescent="0.25">
      <c r="B18" s="65"/>
      <c r="D18" s="60"/>
      <c r="F18" s="102" t="s">
        <v>604</v>
      </c>
      <c r="H18" s="103" t="s">
        <v>604</v>
      </c>
      <c r="J18" s="71"/>
      <c r="L18" s="72"/>
      <c r="N18" s="71"/>
      <c r="P18" s="72"/>
    </row>
    <row r="19" spans="2:16" x14ac:dyDescent="0.25">
      <c r="B19" s="65"/>
      <c r="D19" s="66"/>
      <c r="F19" s="71"/>
      <c r="H19" s="72"/>
      <c r="J19" s="71"/>
      <c r="L19" s="72"/>
      <c r="N19" s="71"/>
      <c r="P19" s="72"/>
    </row>
    <row r="20" spans="2:16" x14ac:dyDescent="0.25">
      <c r="B20" s="67"/>
      <c r="C20" s="68"/>
      <c r="D20" s="69"/>
      <c r="F20" s="73"/>
      <c r="G20" s="74"/>
      <c r="H20" s="75"/>
      <c r="J20" s="73"/>
      <c r="K20" s="74"/>
      <c r="L20" s="75"/>
      <c r="N20" s="73"/>
      <c r="O20" s="74"/>
      <c r="P20" s="75"/>
    </row>
    <row r="21" spans="2:16" ht="21" x14ac:dyDescent="0.35">
      <c r="N21" s="144" t="s">
        <v>590</v>
      </c>
      <c r="O21" s="145"/>
      <c r="P21" s="146"/>
    </row>
    <row r="22" spans="2:16" x14ac:dyDescent="0.25">
      <c r="N22" s="116"/>
      <c r="P22" s="117"/>
    </row>
    <row r="23" spans="2:16" x14ac:dyDescent="0.25">
      <c r="N23" s="147">
        <f>DashboardFinanceiroAnualDados!H45</f>
        <v>117824</v>
      </c>
      <c r="O23" s="148"/>
      <c r="P23" s="149"/>
    </row>
  </sheetData>
  <sheetProtection sheet="1" objects="1" scenarios="1" selectLockedCells="1" sort="0" autoFilter="0"/>
  <mergeCells count="11">
    <mergeCell ref="N21:P21"/>
    <mergeCell ref="N23:P23"/>
    <mergeCell ref="N14:P14"/>
    <mergeCell ref="A1:P1"/>
    <mergeCell ref="B13:D13"/>
    <mergeCell ref="F13:H13"/>
    <mergeCell ref="J13:L13"/>
    <mergeCell ref="N13:P13"/>
    <mergeCell ref="D7:D8"/>
    <mergeCell ref="D10:D11"/>
    <mergeCell ref="F4:O4"/>
  </mergeCells>
  <dataValidations count="2">
    <dataValidation type="list" allowBlank="1" showInputMessage="1" showErrorMessage="1" sqref="P4" xr:uid="{4BBDBCB6-1958-480C-9EF0-24A60CE4F115}">
      <formula1>TBPCEntradasN2DadosN2</formula1>
    </dataValidation>
    <dataValidation type="list" allowBlank="1" showInputMessage="1" showErrorMessage="1" sqref="N14:P14" xr:uid="{2BAD975A-5A54-45DC-980B-79B0CEECADA0}">
      <formula1>TBPCSaídasN2DadosN2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3B6DD77-A638-4BFD-9919-FF651AB12724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DashboardFinanceiroAnualDados!F6:F17</xm:f>
              <xm:sqref>D7</xm:sqref>
            </x14:sparkline>
          </x14:sparklines>
        </x14:sparklineGroup>
        <x14:sparklineGroup type="column" displayEmptyCellsAs="gap" xr2:uid="{8513C625-6159-4630-B629-084F82F40BA9}">
          <x14:colorSeries theme="9" tint="0.3999755851924192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DashboardFinanceiroAnualDados!G6:G17</xm:f>
              <xm:sqref>D10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9490-784B-452A-87CF-0CEBDA46D1F6}">
  <dimension ref="B4:L45"/>
  <sheetViews>
    <sheetView workbookViewId="0">
      <selection activeCell="K9" sqref="K9"/>
    </sheetView>
  </sheetViews>
  <sheetFormatPr defaultRowHeight="15" x14ac:dyDescent="0.25"/>
  <cols>
    <col min="2" max="2" width="20.42578125" bestFit="1" customWidth="1"/>
    <col min="3" max="5" width="12.7109375" bestFit="1" customWidth="1"/>
    <col min="6" max="6" width="13.28515625" bestFit="1" customWidth="1"/>
    <col min="7" max="7" width="15.140625" bestFit="1" customWidth="1"/>
    <col min="10" max="10" width="19.7109375" bestFit="1" customWidth="1"/>
  </cols>
  <sheetData>
    <row r="4" spans="2:12" x14ac:dyDescent="0.25">
      <c r="B4" s="77" t="s">
        <v>495</v>
      </c>
      <c r="C4" s="76">
        <f>DashboardFinanceiroAnual!P2</f>
        <v>2018</v>
      </c>
      <c r="E4" s="78" t="s">
        <v>568</v>
      </c>
      <c r="F4" s="78"/>
      <c r="G4" s="78"/>
      <c r="J4" s="78" t="s">
        <v>572</v>
      </c>
      <c r="K4" s="84" t="s">
        <v>495</v>
      </c>
      <c r="L4" s="81">
        <f>DashboardFinanceiroAnual!P2</f>
        <v>2018</v>
      </c>
    </row>
    <row r="5" spans="2:12" x14ac:dyDescent="0.25">
      <c r="E5" s="58" t="s">
        <v>569</v>
      </c>
      <c r="F5" s="58" t="s">
        <v>570</v>
      </c>
      <c r="G5" s="58" t="s">
        <v>571</v>
      </c>
      <c r="J5" s="76" t="str">
        <f>DashboardFinanceiroAnual!P4</f>
        <v>Móveis</v>
      </c>
      <c r="K5" s="77" t="s">
        <v>573</v>
      </c>
      <c r="L5" s="77" t="s">
        <v>574</v>
      </c>
    </row>
    <row r="6" spans="2:12" x14ac:dyDescent="0.25">
      <c r="E6" s="79">
        <v>1</v>
      </c>
      <c r="F6" s="87">
        <f>SUMIFS(TBRegistrosSaídas[Valor],TBRegistrosSaídas[Mês previsto],E6,TBRegistrosSaídas[Ano previsto],$C$4,TBRegistrosSaídas[Data do caixa realizado],"")</f>
        <v>1155</v>
      </c>
      <c r="G6" s="87">
        <f>SUMIFS(TBRegistrosEntradas[Valor],TBRegistrosEntradas[Mês previsto],E6,TBRegistrosEntradas[Ano previsto],$C$4,TBRegistrosEntradas[Data do caixa realizado],"")</f>
        <v>1284</v>
      </c>
      <c r="J6" s="87">
        <f>SUMIFS(TBRegistrosEntradas[Valor],TBRegistrosEntradas[Conta nível 2],$J$5,TBRegistrosEntradas[Ano competência],$C$4, TBRegistrosEntradas[Mês competência],E6)</f>
        <v>10164</v>
      </c>
      <c r="K6" s="82">
        <f>IF(J6=0,NA(),J6)</f>
        <v>10164</v>
      </c>
      <c r="L6" s="85" t="s">
        <v>575</v>
      </c>
    </row>
    <row r="7" spans="2:12" x14ac:dyDescent="0.25">
      <c r="B7" t="s">
        <v>562</v>
      </c>
      <c r="E7">
        <v>2</v>
      </c>
      <c r="F7" s="89">
        <f>SUMIFS(TBRegistrosSaídas[Valor],TBRegistrosSaídas[Mês previsto],E7,TBRegistrosSaídas[Ano previsto],$C$4,TBRegistrosSaídas[Data do caixa realizado],"")</f>
        <v>0</v>
      </c>
      <c r="G7" s="89">
        <f>SUMIFS(TBRegistrosEntradas[Valor],TBRegistrosEntradas[Mês previsto],E7,TBRegistrosEntradas[Ano previsto],$C$4,TBRegistrosEntradas[Data do caixa realizado],"")</f>
        <v>0</v>
      </c>
      <c r="J7" s="89">
        <f>SUMIFS(TBRegistrosEntradas[Valor],TBRegistrosEntradas[Conta nível 2],$J$5,TBRegistrosEntradas[Ano competência],$C$4, TBRegistrosEntradas[Mês competência],E7)</f>
        <v>7734</v>
      </c>
      <c r="K7" s="95">
        <f t="shared" ref="K7:K17" si="0">IF(J7=0,NA(),J7)</f>
        <v>7734</v>
      </c>
      <c r="L7" s="77" t="s">
        <v>576</v>
      </c>
    </row>
    <row r="8" spans="2:12" x14ac:dyDescent="0.25">
      <c r="B8" s="79" t="s">
        <v>591</v>
      </c>
      <c r="C8" s="87">
        <f>SUMIFS(TBRegistrosEntradas[Valor],TBRegistrosEntradas[Ano caixa],"&lt;"&amp;$C$4,TBRegistrosEntradas[Ano caixa],"&lt;&gt;0")-SUMIFS(TBRegistrosSaídas[Valor],TBRegistrosSaídas[Ano caixa],"&lt;"&amp;$C$4,TBRegistrosSaídas[Ano caixa],"&lt;&gt;0")</f>
        <v>16535</v>
      </c>
      <c r="E8">
        <v>3</v>
      </c>
      <c r="F8" s="89">
        <f>SUMIFS(TBRegistrosSaídas[Valor],TBRegistrosSaídas[Mês previsto],E8,TBRegistrosSaídas[Ano previsto],$C$4,TBRegistrosSaídas[Data do caixa realizado],"")</f>
        <v>4438</v>
      </c>
      <c r="G8" s="89">
        <f>SUMIFS(TBRegistrosEntradas[Valor],TBRegistrosEntradas[Mês previsto],E8,TBRegistrosEntradas[Ano previsto],$C$4,TBRegistrosEntradas[Data do caixa realizado],"")</f>
        <v>0</v>
      </c>
      <c r="J8" s="89">
        <f>SUMIFS(TBRegistrosEntradas[Valor],TBRegistrosEntradas[Conta nível 2],$J$5,TBRegistrosEntradas[Ano competência],$C$4, TBRegistrosEntradas[Mês competência],E8)</f>
        <v>9984</v>
      </c>
      <c r="K8" s="95">
        <f t="shared" si="0"/>
        <v>9984</v>
      </c>
      <c r="L8" s="77" t="s">
        <v>577</v>
      </c>
    </row>
    <row r="9" spans="2:12" x14ac:dyDescent="0.25">
      <c r="B9" t="s">
        <v>563</v>
      </c>
      <c r="C9" s="89">
        <f>SUMIFS(TBRegistrosEntradas[Valor],TBRegistrosEntradas[Ano caixa],"="&amp;$C$4)</f>
        <v>308319</v>
      </c>
      <c r="E9">
        <v>4</v>
      </c>
      <c r="F9" s="89">
        <f>SUMIFS(TBRegistrosSaídas[Valor],TBRegistrosSaídas[Mês previsto],E9,TBRegistrosSaídas[Ano previsto],$C$4,TBRegistrosSaídas[Data do caixa realizado],"")</f>
        <v>0</v>
      </c>
      <c r="G9" s="89">
        <f>SUMIFS(TBRegistrosEntradas[Valor],TBRegistrosEntradas[Mês previsto],E9,TBRegistrosEntradas[Ano previsto],$C$4,TBRegistrosEntradas[Data do caixa realizado],"")</f>
        <v>2388</v>
      </c>
      <c r="J9" s="89">
        <f>SUMIFS(TBRegistrosEntradas[Valor],TBRegistrosEntradas[Conta nível 2],$J$5,TBRegistrosEntradas[Ano competência],$C$4, TBRegistrosEntradas[Mês competência],E9)</f>
        <v>22313</v>
      </c>
      <c r="K9" s="95">
        <f t="shared" si="0"/>
        <v>22313</v>
      </c>
      <c r="L9" s="77" t="s">
        <v>578</v>
      </c>
    </row>
    <row r="10" spans="2:12" x14ac:dyDescent="0.25">
      <c r="B10" t="s">
        <v>564</v>
      </c>
      <c r="C10" s="89">
        <f>SUMIFS(TBRegistrosSaídas[Valor],TBRegistrosSaídas[Ano caixa],"="&amp;$C$4)</f>
        <v>310108</v>
      </c>
      <c r="E10">
        <v>5</v>
      </c>
      <c r="F10" s="89">
        <f>SUMIFS(TBRegistrosSaídas[Valor],TBRegistrosSaídas[Mês previsto],E10,TBRegistrosSaídas[Ano previsto],$C$4,TBRegistrosSaídas[Data do caixa realizado],"")</f>
        <v>0</v>
      </c>
      <c r="G10" s="89">
        <f>SUMIFS(TBRegistrosEntradas[Valor],TBRegistrosEntradas[Mês previsto],E10,TBRegistrosEntradas[Ano previsto],$C$4,TBRegistrosEntradas[Data do caixa realizado],"")</f>
        <v>0</v>
      </c>
      <c r="J10" s="89">
        <f>SUMIFS(TBRegistrosEntradas[Valor],TBRegistrosEntradas[Conta nível 2],$J$5,TBRegistrosEntradas[Ano competência],$C$4, TBRegistrosEntradas[Mês competência],E10)</f>
        <v>4850</v>
      </c>
      <c r="K10" s="95">
        <f t="shared" si="0"/>
        <v>4850</v>
      </c>
      <c r="L10" s="77" t="s">
        <v>579</v>
      </c>
    </row>
    <row r="11" spans="2:12" x14ac:dyDescent="0.25">
      <c r="B11" s="78" t="s">
        <v>565</v>
      </c>
      <c r="C11" s="88">
        <f>C8+C9-C10</f>
        <v>14746</v>
      </c>
      <c r="E11">
        <v>6</v>
      </c>
      <c r="F11" s="89">
        <f>SUMIFS(TBRegistrosSaídas[Valor],TBRegistrosSaídas[Mês previsto],E11,TBRegistrosSaídas[Ano previsto],$C$4,TBRegistrosSaídas[Data do caixa realizado],"")</f>
        <v>701</v>
      </c>
      <c r="G11" s="89">
        <f>SUMIFS(TBRegistrosEntradas[Valor],TBRegistrosEntradas[Mês previsto],E11,TBRegistrosEntradas[Ano previsto],$C$4,TBRegistrosEntradas[Data do caixa realizado],"")</f>
        <v>6102</v>
      </c>
      <c r="J11" s="89">
        <f>SUMIFS(TBRegistrosEntradas[Valor],TBRegistrosEntradas[Conta nível 2],$J$5,TBRegistrosEntradas[Ano competência],$C$4, TBRegistrosEntradas[Mês competência],E11)</f>
        <v>12262</v>
      </c>
      <c r="K11" s="95">
        <f t="shared" si="0"/>
        <v>12262</v>
      </c>
      <c r="L11" s="77" t="s">
        <v>580</v>
      </c>
    </row>
    <row r="12" spans="2:12" x14ac:dyDescent="0.25">
      <c r="E12">
        <v>7</v>
      </c>
      <c r="F12" s="89">
        <f>SUMIFS(TBRegistrosSaídas[Valor],TBRegistrosSaídas[Mês previsto],E12,TBRegistrosSaídas[Ano previsto],$C$4,TBRegistrosSaídas[Data do caixa realizado],"")</f>
        <v>0</v>
      </c>
      <c r="G12" s="89">
        <f>SUMIFS(TBRegistrosEntradas[Valor],TBRegistrosEntradas[Mês previsto],E12,TBRegistrosEntradas[Ano previsto],$C$4,TBRegistrosEntradas[Data do caixa realizado],"")</f>
        <v>0</v>
      </c>
      <c r="J12" s="89">
        <f>SUMIFS(TBRegistrosEntradas[Valor],TBRegistrosEntradas[Conta nível 2],$J$5,TBRegistrosEntradas[Ano competência],$C$4, TBRegistrosEntradas[Mês competência],E12)</f>
        <v>12594</v>
      </c>
      <c r="K12" s="95">
        <f t="shared" si="0"/>
        <v>12594</v>
      </c>
      <c r="L12" s="77" t="s">
        <v>581</v>
      </c>
    </row>
    <row r="13" spans="2:12" x14ac:dyDescent="0.25">
      <c r="B13" s="79" t="s">
        <v>566</v>
      </c>
      <c r="C13" s="87">
        <f>SUMIFS(TBRegistrosSaídas[Valor],TBRegistrosSaídas[Data do caixa realizado],"", TBRegistrosSaídas[Ano previsto],$C$4)</f>
        <v>10511</v>
      </c>
      <c r="D13" s="82"/>
      <c r="E13">
        <v>8</v>
      </c>
      <c r="F13" s="89">
        <f>SUMIFS(TBRegistrosSaídas[Valor],TBRegistrosSaídas[Mês previsto],E13,TBRegistrosSaídas[Ano previsto],$C$4,TBRegistrosSaídas[Data do caixa realizado],"")</f>
        <v>4217</v>
      </c>
      <c r="G13" s="89">
        <f>SUMIFS(TBRegistrosEntradas[Valor],TBRegistrosEntradas[Mês previsto],E13,TBRegistrosEntradas[Ano previsto],$C$4,TBRegistrosEntradas[Data do caixa realizado],"")</f>
        <v>770</v>
      </c>
      <c r="J13" s="89">
        <f>SUMIFS(TBRegistrosEntradas[Valor],TBRegistrosEntradas[Conta nível 2],$J$5,TBRegistrosEntradas[Ano competência],$C$4, TBRegistrosEntradas[Mês competência],E13)</f>
        <v>6006</v>
      </c>
      <c r="K13" s="95">
        <f t="shared" si="0"/>
        <v>6006</v>
      </c>
      <c r="L13" s="77" t="s">
        <v>582</v>
      </c>
    </row>
    <row r="14" spans="2:12" x14ac:dyDescent="0.25">
      <c r="B14" s="78" t="s">
        <v>567</v>
      </c>
      <c r="C14" s="88">
        <f>SUMIFS(TBRegistrosEntradas[Valor],TBRegistrosEntradas[Ano previsto],$C$4,TBRegistrosEntradas[Data do caixa realizado],"")</f>
        <v>26691</v>
      </c>
      <c r="D14" s="81"/>
      <c r="E14">
        <v>9</v>
      </c>
      <c r="F14" s="89">
        <f>SUMIFS(TBRegistrosSaídas[Valor],TBRegistrosSaídas[Mês previsto],E14,TBRegistrosSaídas[Ano previsto],$C$4,TBRegistrosSaídas[Data do caixa realizado],"")</f>
        <v>0</v>
      </c>
      <c r="G14" s="89">
        <f>SUMIFS(TBRegistrosEntradas[Valor],TBRegistrosEntradas[Mês previsto],E14,TBRegistrosEntradas[Ano previsto],$C$4,TBRegistrosEntradas[Data do caixa realizado],"")</f>
        <v>4253</v>
      </c>
      <c r="J14" s="89">
        <f>SUMIFS(TBRegistrosEntradas[Valor],TBRegistrosEntradas[Conta nível 2],$J$5,TBRegistrosEntradas[Ano competência],$C$4, TBRegistrosEntradas[Mês competência],E14)</f>
        <v>11235</v>
      </c>
      <c r="K14" s="95">
        <f>IF(J14=0,NA(),J14)</f>
        <v>11235</v>
      </c>
      <c r="L14" s="77" t="s">
        <v>583</v>
      </c>
    </row>
    <row r="15" spans="2:12" x14ac:dyDescent="0.25">
      <c r="E15">
        <v>10</v>
      </c>
      <c r="F15" s="89">
        <f>SUMIFS(TBRegistrosSaídas[Valor],TBRegistrosSaídas[Mês previsto],E15,TBRegistrosSaídas[Ano previsto],$C$4,TBRegistrosSaídas[Data do caixa realizado],"")</f>
        <v>0</v>
      </c>
      <c r="G15" s="89">
        <f>SUMIFS(TBRegistrosEntradas[Valor],TBRegistrosEntradas[Mês previsto],E15,TBRegistrosEntradas[Ano previsto],$C$4,TBRegistrosEntradas[Data do caixa realizado],"")</f>
        <v>4922</v>
      </c>
      <c r="J15" s="89">
        <f>SUMIFS(TBRegistrosEntradas[Valor],TBRegistrosEntradas[Conta nível 2],$J$5,TBRegistrosEntradas[Ano competência],$C$4, TBRegistrosEntradas[Mês competência],E15)</f>
        <v>10633</v>
      </c>
      <c r="K15" s="95">
        <f t="shared" si="0"/>
        <v>10633</v>
      </c>
      <c r="L15" s="77" t="s">
        <v>584</v>
      </c>
    </row>
    <row r="16" spans="2:12" x14ac:dyDescent="0.25">
      <c r="E16">
        <v>11</v>
      </c>
      <c r="F16" s="89">
        <f>SUMIFS(TBRegistrosSaídas[Valor],TBRegistrosSaídas[Mês previsto],E16,TBRegistrosSaídas[Ano previsto],$C$4,TBRegistrosSaídas[Data do caixa realizado],"")</f>
        <v>0</v>
      </c>
      <c r="G16" s="89">
        <f>SUMIFS(TBRegistrosEntradas[Valor],TBRegistrosEntradas[Mês previsto],E16,TBRegistrosEntradas[Ano previsto],$C$4,TBRegistrosEntradas[Data do caixa realizado],"")</f>
        <v>0</v>
      </c>
      <c r="J16" s="89">
        <f>SUMIFS(TBRegistrosEntradas[Valor],TBRegistrosEntradas[Conta nível 2],$J$5,TBRegistrosEntradas[Ano competência],$C$4, TBRegistrosEntradas[Mês competência],E16)</f>
        <v>20451</v>
      </c>
      <c r="K16" s="95">
        <f t="shared" si="0"/>
        <v>20451</v>
      </c>
      <c r="L16" s="77" t="s">
        <v>585</v>
      </c>
    </row>
    <row r="17" spans="2:12" x14ac:dyDescent="0.25">
      <c r="E17" s="78">
        <v>12</v>
      </c>
      <c r="F17" s="88">
        <f>SUMIFS(TBRegistrosSaídas[Valor],TBRegistrosSaídas[Mês previsto],E17,TBRegistrosSaídas[Ano previsto],$C$4,TBRegistrosSaídas[Data do caixa realizado],"")</f>
        <v>0</v>
      </c>
      <c r="G17" s="88">
        <f>SUMIFS(TBRegistrosEntradas[Valor],TBRegistrosEntradas[Mês previsto],E17,TBRegistrosEntradas[Ano previsto],$C$4,TBRegistrosEntradas[Data do caixa realizado],"")</f>
        <v>6972</v>
      </c>
      <c r="J17" s="88">
        <f>SUMIFS(TBRegistrosEntradas[Valor],TBRegistrosEntradas[Conta nível 2],$J$5,TBRegistrosEntradas[Ano competência],$C$4, TBRegistrosEntradas[Mês competência],E17)</f>
        <v>9738</v>
      </c>
      <c r="K17" s="81">
        <f t="shared" si="0"/>
        <v>9738</v>
      </c>
      <c r="L17" s="84" t="s">
        <v>586</v>
      </c>
    </row>
    <row r="20" spans="2:12" x14ac:dyDescent="0.25">
      <c r="B20" t="s">
        <v>587</v>
      </c>
    </row>
    <row r="21" spans="2:12" x14ac:dyDescent="0.25">
      <c r="B21" s="80" t="s">
        <v>554</v>
      </c>
      <c r="C21" s="86" t="s">
        <v>588</v>
      </c>
      <c r="D21" s="86" t="s">
        <v>589</v>
      </c>
      <c r="E21" s="86" t="s">
        <v>590</v>
      </c>
    </row>
    <row r="22" spans="2:12" x14ac:dyDescent="0.25">
      <c r="B22" s="83">
        <f>$C$4</f>
        <v>2018</v>
      </c>
      <c r="C22" s="98">
        <f>SUMIFS(TBRegistrosEntradas[Valor],TBRegistrosEntradas[Venda à vista],"À vista",TBRegistrosEntradas[Ano competência],$B$22)</f>
        <v>2137</v>
      </c>
      <c r="D22" s="98">
        <f>SUMIFS(TBRegistrosEntradas[Valor],TBRegistrosEntradas[Venda à vista],"A prazo",TBRegistrosEntradas[Ano competência],$B$22)</f>
        <v>318437</v>
      </c>
      <c r="E22" s="98">
        <f>C22+D22</f>
        <v>320574</v>
      </c>
    </row>
    <row r="25" spans="2:12" x14ac:dyDescent="0.25">
      <c r="B25" t="s">
        <v>595</v>
      </c>
      <c r="G25" t="s">
        <v>603</v>
      </c>
    </row>
    <row r="26" spans="2:12" x14ac:dyDescent="0.25">
      <c r="B26" s="105" t="s">
        <v>554</v>
      </c>
      <c r="C26" s="105" t="s">
        <v>596</v>
      </c>
      <c r="D26" s="105" t="s">
        <v>597</v>
      </c>
      <c r="E26" s="105" t="s">
        <v>598</v>
      </c>
      <c r="G26" s="105" t="s">
        <v>554</v>
      </c>
      <c r="H26" s="105" t="s">
        <v>596</v>
      </c>
      <c r="I26" s="105" t="s">
        <v>597</v>
      </c>
      <c r="J26" s="105" t="s">
        <v>598</v>
      </c>
    </row>
    <row r="27" spans="2:12" x14ac:dyDescent="0.25">
      <c r="B27" s="104">
        <f>DashboardFinanceiroAnual!P2</f>
        <v>2018</v>
      </c>
      <c r="C27" s="104">
        <f ca="1">COUNTIFS(TBRegistrosEntradas[Dias de atraso],"&lt;&gt;0")</f>
        <v>78</v>
      </c>
      <c r="D27" s="104">
        <f ca="1">SUMIFS(TBRegistrosEntradas[Dias de atraso],TBRegistrosEntradas[Ano previsto],$B$27)</f>
        <v>22131</v>
      </c>
      <c r="E27" s="106">
        <f ca="1">D27/C27</f>
        <v>283.73076923076923</v>
      </c>
      <c r="G27" s="104">
        <f>DashboardFinanceiroAnual!P2</f>
        <v>2018</v>
      </c>
      <c r="H27" s="104">
        <f>COUNTIFS(TBRegistrosSaídas[Dias de atraso],"&lt;&gt;0")</f>
        <v>45</v>
      </c>
      <c r="I27" s="104">
        <f>SUMIFS(TBRegistrosSaídas[Dias de atraso],TBRegistrosSaídas[Ano previsto],$G$27)</f>
        <v>799</v>
      </c>
      <c r="J27" s="106">
        <f>I27/H27</f>
        <v>17.755555555555556</v>
      </c>
    </row>
    <row r="30" spans="2:12" x14ac:dyDescent="0.25">
      <c r="B30" t="s">
        <v>599</v>
      </c>
    </row>
    <row r="31" spans="2:12" x14ac:dyDescent="0.25">
      <c r="B31" s="105" t="s">
        <v>600</v>
      </c>
      <c r="C31" s="105" t="s">
        <v>563</v>
      </c>
      <c r="D31" s="105" t="s">
        <v>601</v>
      </c>
      <c r="E31" s="105" t="s">
        <v>602</v>
      </c>
      <c r="G31" t="s">
        <v>605</v>
      </c>
      <c r="H31">
        <f>DashboardFinanceiroAnual!P2</f>
        <v>2018</v>
      </c>
    </row>
    <row r="32" spans="2:12" x14ac:dyDescent="0.25">
      <c r="B32" s="104">
        <f>DashboardFinanceiroAnual!P2</f>
        <v>2018</v>
      </c>
      <c r="C32" s="109">
        <f>SUMIFS(TBRegistrosEntradas[Valor], TBRegistrosEntradas[Data do caixa realizado],"&lt;&gt;"&amp;"",TBRegistrosEntradas[Ano caixa],$B$32)</f>
        <v>308319</v>
      </c>
      <c r="D32" s="109">
        <f>SUMIFS(TBRegistrosSaídas[Valor], TBRegistrosSaídas[Data do caixa realizado],"&lt;&gt;"&amp;"",TBRegistrosSaídas[Ano caixa],$B$32)</f>
        <v>310108</v>
      </c>
      <c r="E32" s="109">
        <f>C32-D32</f>
        <v>-1789</v>
      </c>
      <c r="G32" s="115" t="s">
        <v>574</v>
      </c>
      <c r="H32" s="111" t="str">
        <f>DashboardFinanceiroAnual!N14</f>
        <v>Vestuário</v>
      </c>
    </row>
    <row r="33" spans="7:8" x14ac:dyDescent="0.25">
      <c r="G33" s="110">
        <v>1</v>
      </c>
      <c r="H33" s="114">
        <f>SUMIFS(TBRegistrosSaídas[Valor],TBRegistrosSaídas[Mês caixa],G33,TBRegistrosSaídas[Conta nível 2],$H$32,TBRegistrosSaídas[Ano caixa],$H$31)</f>
        <v>19053</v>
      </c>
    </row>
    <row r="34" spans="7:8" x14ac:dyDescent="0.25">
      <c r="G34">
        <v>2</v>
      </c>
      <c r="H34" s="95">
        <f>SUMIFS(TBRegistrosSaídas[Valor],TBRegistrosSaídas[Mês caixa],G34,TBRegistrosSaídas[Conta nível 2],$H$32,TBRegistrosSaídas[Ano caixa],$H$31)</f>
        <v>7219</v>
      </c>
    </row>
    <row r="35" spans="7:8" x14ac:dyDescent="0.25">
      <c r="G35">
        <v>3</v>
      </c>
      <c r="H35" s="95">
        <f>SUMIFS(TBRegistrosSaídas[Valor],TBRegistrosSaídas[Mês caixa],G35,TBRegistrosSaídas[Conta nível 2],$H$32,TBRegistrosSaídas[Ano caixa],$H$31)</f>
        <v>16103</v>
      </c>
    </row>
    <row r="36" spans="7:8" x14ac:dyDescent="0.25">
      <c r="G36">
        <v>4</v>
      </c>
      <c r="H36" s="95">
        <f>SUMIFS(TBRegistrosSaídas[Valor],TBRegistrosSaídas[Mês caixa],G36,TBRegistrosSaídas[Conta nível 2],$H$32,TBRegistrosSaídas[Ano caixa],$H$31)</f>
        <v>3893</v>
      </c>
    </row>
    <row r="37" spans="7:8" x14ac:dyDescent="0.25">
      <c r="G37">
        <v>5</v>
      </c>
      <c r="H37" s="95">
        <f>SUMIFS(TBRegistrosSaídas[Valor],TBRegistrosSaídas[Mês caixa],G37,TBRegistrosSaídas[Conta nível 2],$H$32,TBRegistrosSaídas[Ano caixa],$H$31)</f>
        <v>9064</v>
      </c>
    </row>
    <row r="38" spans="7:8" x14ac:dyDescent="0.25">
      <c r="G38">
        <v>6</v>
      </c>
      <c r="H38" s="95">
        <f>SUMIFS(TBRegistrosSaídas[Valor],TBRegistrosSaídas[Mês caixa],G38,TBRegistrosSaídas[Conta nível 2],$H$32,TBRegistrosSaídas[Ano caixa],$H$31)</f>
        <v>10641</v>
      </c>
    </row>
    <row r="39" spans="7:8" x14ac:dyDescent="0.25">
      <c r="G39">
        <v>7</v>
      </c>
      <c r="H39" s="95">
        <f>SUMIFS(TBRegistrosSaídas[Valor],TBRegistrosSaídas[Mês caixa],G39,TBRegistrosSaídas[Conta nível 2],$H$32,TBRegistrosSaídas[Ano caixa],$H$31)</f>
        <v>4112</v>
      </c>
    </row>
    <row r="40" spans="7:8" x14ac:dyDescent="0.25">
      <c r="G40">
        <v>8</v>
      </c>
      <c r="H40" s="95">
        <f>SUMIFS(TBRegistrosSaídas[Valor],TBRegistrosSaídas[Mês caixa],G40,TBRegistrosSaídas[Conta nível 2],$H$32,TBRegistrosSaídas[Ano caixa],$H$31)</f>
        <v>11466</v>
      </c>
    </row>
    <row r="41" spans="7:8" x14ac:dyDescent="0.25">
      <c r="G41">
        <v>9</v>
      </c>
      <c r="H41" s="95">
        <f>SUMIFS(TBRegistrosSaídas[Valor],TBRegistrosSaídas[Mês caixa],G41,TBRegistrosSaídas[Conta nível 2],$H$32,TBRegistrosSaídas[Ano caixa],$H$31)</f>
        <v>5134</v>
      </c>
    </row>
    <row r="42" spans="7:8" x14ac:dyDescent="0.25">
      <c r="G42">
        <v>10</v>
      </c>
      <c r="H42" s="95">
        <f>SUMIFS(TBRegistrosSaídas[Valor],TBRegistrosSaídas[Mês caixa],G42,TBRegistrosSaídas[Conta nível 2],$H$32,TBRegistrosSaídas[Ano caixa],$H$31)</f>
        <v>8659</v>
      </c>
    </row>
    <row r="43" spans="7:8" x14ac:dyDescent="0.25">
      <c r="G43">
        <v>11</v>
      </c>
      <c r="H43" s="95">
        <f>SUMIFS(TBRegistrosSaídas[Valor],TBRegistrosSaídas[Mês caixa],G43,TBRegistrosSaídas[Conta nível 2],$H$32,TBRegistrosSaídas[Ano caixa],$H$31)</f>
        <v>14739</v>
      </c>
    </row>
    <row r="44" spans="7:8" x14ac:dyDescent="0.25">
      <c r="G44" s="112">
        <v>12</v>
      </c>
      <c r="H44" s="113">
        <f>SUMIFS(TBRegistrosSaídas[Valor],TBRegistrosSaídas[Mês caixa],G44,TBRegistrosSaídas[Conta nível 2],$H$32,TBRegistrosSaídas[Ano caixa],$H$31)</f>
        <v>7741</v>
      </c>
    </row>
    <row r="45" spans="7:8" x14ac:dyDescent="0.25">
      <c r="G45" s="112" t="s">
        <v>556</v>
      </c>
      <c r="H45" s="113">
        <f>SUM(H33:H44)</f>
        <v>117824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B9E4-2C2E-4970-AE4D-DEBEC62BE45A}">
  <dimension ref="A1:P11"/>
  <sheetViews>
    <sheetView showGridLines="0" workbookViewId="0">
      <pane ySplit="4" topLeftCell="A5" activePane="bottomLeft" state="frozen"/>
      <selection pane="bottomLeft" activeCell="B4" sqref="B4"/>
    </sheetView>
  </sheetViews>
  <sheetFormatPr defaultColWidth="0" defaultRowHeight="15" x14ac:dyDescent="0.25"/>
  <cols>
    <col min="1" max="1" width="9.140625" customWidth="1"/>
    <col min="2" max="2" width="35" bestFit="1" customWidth="1"/>
    <col min="3" max="16" width="9.140625" customWidth="1"/>
    <col min="17" max="16384" width="9.140625" hidden="1"/>
  </cols>
  <sheetData>
    <row r="1" spans="1:16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16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0.100000000000001" customHeight="1" x14ac:dyDescent="0.25">
      <c r="A3" s="1"/>
      <c r="B3" s="2" t="s">
        <v>26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0.100000000000001" customHeight="1" x14ac:dyDescent="0.25">
      <c r="A4" s="1"/>
      <c r="B4" s="123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0.100000000000001" customHeight="1" x14ac:dyDescent="0.25">
      <c r="B5" t="s">
        <v>3</v>
      </c>
    </row>
    <row r="6" spans="1:16" ht="20.100000000000001" customHeight="1" x14ac:dyDescent="0.25">
      <c r="B6" t="s">
        <v>4</v>
      </c>
    </row>
    <row r="7" spans="1:16" ht="20.100000000000001" customHeight="1" x14ac:dyDescent="0.25">
      <c r="B7" t="s">
        <v>5</v>
      </c>
    </row>
    <row r="8" spans="1:16" ht="20.100000000000001" customHeight="1" x14ac:dyDescent="0.25">
      <c r="B8" t="s">
        <v>6</v>
      </c>
    </row>
    <row r="9" spans="1:16" ht="20.100000000000001" customHeight="1" x14ac:dyDescent="0.25">
      <c r="B9" t="s">
        <v>7</v>
      </c>
    </row>
    <row r="10" spans="1:16" ht="20.100000000000001" customHeight="1" x14ac:dyDescent="0.25"/>
    <row r="11" spans="1:16" ht="20.100000000000001" customHeight="1" x14ac:dyDescent="0.25"/>
  </sheetData>
  <sheetProtection sheet="1" objects="1" scenarios="1" selectLockedCells="1" autoFilter="0"/>
  <mergeCells count="1">
    <mergeCell ref="A1:P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131E-65D4-460E-BEDB-0564F89D2933}">
  <dimension ref="A1:P12"/>
  <sheetViews>
    <sheetView showGridLines="0" workbookViewId="0">
      <pane ySplit="4" topLeftCell="A5" activePane="bottomLeft" state="frozen"/>
      <selection pane="bottomLeft" activeCell="A4" sqref="A4"/>
    </sheetView>
  </sheetViews>
  <sheetFormatPr defaultColWidth="0" defaultRowHeight="15" x14ac:dyDescent="0.25"/>
  <cols>
    <col min="1" max="1" width="35.42578125" bestFit="1" customWidth="1"/>
    <col min="2" max="2" width="26.140625" bestFit="1" customWidth="1"/>
    <col min="3" max="4" width="9.140625" customWidth="1"/>
    <col min="5" max="5" width="7.140625" customWidth="1"/>
    <col min="6" max="16" width="9.140625" customWidth="1"/>
    <col min="17" max="16384" width="9.140625" hidden="1"/>
  </cols>
  <sheetData>
    <row r="1" spans="1:16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16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39" t="s">
        <v>25</v>
      </c>
      <c r="B3" s="13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23" t="s">
        <v>8</v>
      </c>
      <c r="B4" s="123" t="s">
        <v>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t="s">
        <v>3</v>
      </c>
      <c r="B5" t="s">
        <v>10</v>
      </c>
    </row>
    <row r="6" spans="1:16" x14ac:dyDescent="0.25">
      <c r="A6" t="s">
        <v>5</v>
      </c>
      <c r="B6" t="s">
        <v>11</v>
      </c>
    </row>
    <row r="7" spans="1:16" x14ac:dyDescent="0.25">
      <c r="A7" t="s">
        <v>6</v>
      </c>
      <c r="B7" t="s">
        <v>12</v>
      </c>
    </row>
    <row r="8" spans="1:16" x14ac:dyDescent="0.25">
      <c r="A8" t="s">
        <v>7</v>
      </c>
      <c r="B8" t="s">
        <v>13</v>
      </c>
    </row>
    <row r="9" spans="1:16" x14ac:dyDescent="0.25">
      <c r="A9" t="s">
        <v>7</v>
      </c>
      <c r="B9" t="s">
        <v>14</v>
      </c>
    </row>
    <row r="10" spans="1:16" x14ac:dyDescent="0.25">
      <c r="A10" t="s">
        <v>7</v>
      </c>
      <c r="B10" t="s">
        <v>15</v>
      </c>
    </row>
    <row r="11" spans="1:16" x14ac:dyDescent="0.25">
      <c r="A11" t="s">
        <v>7</v>
      </c>
      <c r="B11" t="s">
        <v>16</v>
      </c>
    </row>
    <row r="12" spans="1:16" x14ac:dyDescent="0.25">
      <c r="A12" t="s">
        <v>7</v>
      </c>
      <c r="B12" t="s">
        <v>17</v>
      </c>
    </row>
  </sheetData>
  <sheetProtection sheet="1" objects="1" scenarios="1" selectLockedCells="1" autoFilter="0"/>
  <mergeCells count="2">
    <mergeCell ref="A1:P1"/>
    <mergeCell ref="A3:B3"/>
  </mergeCells>
  <dataValidations count="1">
    <dataValidation type="list" allowBlank="1" showInputMessage="1" showErrorMessage="1" sqref="A5:A12" xr:uid="{79F19500-C7B4-4F60-937A-42F8FE68EB1F}">
      <formula1>PCEntradasN1Dados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0C6E-EB81-40D7-B272-9F7264C89677}">
  <dimension ref="A1:P10"/>
  <sheetViews>
    <sheetView showGridLines="0" workbookViewId="0">
      <pane ySplit="4" topLeftCell="A5" activePane="bottomLeft" state="frozen"/>
      <selection pane="bottomLeft" activeCell="A4" sqref="A4"/>
    </sheetView>
  </sheetViews>
  <sheetFormatPr defaultColWidth="0" defaultRowHeight="15" x14ac:dyDescent="0.25"/>
  <cols>
    <col min="1" max="1" width="32" bestFit="1" customWidth="1"/>
    <col min="2" max="16" width="9.140625" customWidth="1"/>
    <col min="17" max="16384" width="9.140625" hidden="1"/>
  </cols>
  <sheetData>
    <row r="1" spans="1:16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16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2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23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t="s">
        <v>19</v>
      </c>
    </row>
    <row r="6" spans="1:16" x14ac:dyDescent="0.25">
      <c r="A6" t="s">
        <v>20</v>
      </c>
    </row>
    <row r="7" spans="1:16" x14ac:dyDescent="0.25">
      <c r="A7" t="s">
        <v>21</v>
      </c>
    </row>
    <row r="8" spans="1:16" x14ac:dyDescent="0.25">
      <c r="A8" t="s">
        <v>22</v>
      </c>
    </row>
    <row r="9" spans="1:16" x14ac:dyDescent="0.25">
      <c r="A9" t="s">
        <v>23</v>
      </c>
    </row>
    <row r="10" spans="1:16" x14ac:dyDescent="0.25">
      <c r="A10" t="s">
        <v>24</v>
      </c>
    </row>
  </sheetData>
  <sheetProtection sheet="1" objects="1" scenarios="1" selectLockedCells="1" autoFilter="0"/>
  <mergeCells count="1">
    <mergeCell ref="A1:P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656-BD92-4345-A504-7616EACA524D}">
  <dimension ref="A1:P16"/>
  <sheetViews>
    <sheetView showGridLines="0" workbookViewId="0">
      <pane ySplit="4" topLeftCell="A5" activePane="bottomLeft" state="frozen"/>
      <selection pane="bottomLeft" activeCell="B4" sqref="B4"/>
    </sheetView>
  </sheetViews>
  <sheetFormatPr defaultColWidth="0" defaultRowHeight="15" x14ac:dyDescent="0.25"/>
  <cols>
    <col min="1" max="1" width="24.28515625" bestFit="1" customWidth="1"/>
    <col min="2" max="2" width="40.140625" bestFit="1" customWidth="1"/>
    <col min="3" max="16" width="9.140625" customWidth="1"/>
    <col min="17" max="16384" width="9.140625" hidden="1"/>
  </cols>
  <sheetData>
    <row r="1" spans="1:16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16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40" t="s">
        <v>27</v>
      </c>
      <c r="B3" s="14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23" t="s">
        <v>28</v>
      </c>
      <c r="B4" s="123" t="s">
        <v>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t="s">
        <v>19</v>
      </c>
      <c r="B5" t="s">
        <v>13</v>
      </c>
    </row>
    <row r="6" spans="1:16" x14ac:dyDescent="0.25">
      <c r="A6" t="s">
        <v>19</v>
      </c>
      <c r="B6" t="s">
        <v>14</v>
      </c>
    </row>
    <row r="7" spans="1:16" x14ac:dyDescent="0.25">
      <c r="A7" t="s">
        <v>19</v>
      </c>
      <c r="B7" t="s">
        <v>15</v>
      </c>
    </row>
    <row r="8" spans="1:16" x14ac:dyDescent="0.25">
      <c r="A8" t="s">
        <v>19</v>
      </c>
      <c r="B8" t="s">
        <v>17</v>
      </c>
    </row>
    <row r="9" spans="1:16" x14ac:dyDescent="0.25">
      <c r="A9" t="s">
        <v>19</v>
      </c>
      <c r="B9" t="s">
        <v>30</v>
      </c>
    </row>
    <row r="10" spans="1:16" x14ac:dyDescent="0.25">
      <c r="A10" t="s">
        <v>20</v>
      </c>
      <c r="B10" t="s">
        <v>31</v>
      </c>
    </row>
    <row r="11" spans="1:16" x14ac:dyDescent="0.25">
      <c r="A11" t="s">
        <v>20</v>
      </c>
      <c r="B11" t="s">
        <v>32</v>
      </c>
    </row>
    <row r="12" spans="1:16" x14ac:dyDescent="0.25">
      <c r="A12" t="s">
        <v>21</v>
      </c>
      <c r="B12" t="s">
        <v>33</v>
      </c>
    </row>
    <row r="13" spans="1:16" x14ac:dyDescent="0.25">
      <c r="A13" t="s">
        <v>21</v>
      </c>
      <c r="B13" t="s">
        <v>34</v>
      </c>
    </row>
    <row r="14" spans="1:16" x14ac:dyDescent="0.25">
      <c r="A14" t="s">
        <v>22</v>
      </c>
      <c r="B14" t="s">
        <v>35</v>
      </c>
    </row>
    <row r="15" spans="1:16" x14ac:dyDescent="0.25">
      <c r="A15" t="s">
        <v>23</v>
      </c>
      <c r="B15" t="s">
        <v>36</v>
      </c>
    </row>
    <row r="16" spans="1:16" x14ac:dyDescent="0.25">
      <c r="A16" t="s">
        <v>24</v>
      </c>
      <c r="B16" t="s">
        <v>44</v>
      </c>
    </row>
  </sheetData>
  <sheetProtection sheet="1" objects="1" scenarios="1" selectLockedCells="1" autoFilter="0"/>
  <mergeCells count="2">
    <mergeCell ref="A1:P1"/>
    <mergeCell ref="A3:B3"/>
  </mergeCells>
  <dataValidations count="1">
    <dataValidation type="list" allowBlank="1" showInputMessage="1" showErrorMessage="1" sqref="A5:A16" xr:uid="{96D81EEB-804E-4F35-A61F-8297A78668E4}">
      <formula1>TBPCSaídasN1Dados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99EB-9EBD-4F3D-9E93-D44185B276E6}">
  <dimension ref="A1:XFD234"/>
  <sheetViews>
    <sheetView topLeftCell="G1" workbookViewId="0">
      <pane ySplit="3" topLeftCell="A35" activePane="bottomLeft" state="frozen"/>
      <selection pane="bottomLeft" activeCell="N38" sqref="N38"/>
    </sheetView>
  </sheetViews>
  <sheetFormatPr defaultColWidth="15.7109375" defaultRowHeight="15" x14ac:dyDescent="0.25"/>
  <cols>
    <col min="1" max="3" width="15.7109375" style="3"/>
    <col min="7" max="7" width="15.7109375" style="6"/>
  </cols>
  <sheetData>
    <row r="1" spans="1:16" ht="26.25" x14ac:dyDescent="0.4">
      <c r="A1" s="138" t="s">
        <v>0</v>
      </c>
      <c r="B1" s="138"/>
      <c r="C1" s="138"/>
      <c r="D1" s="138"/>
      <c r="E1" s="138"/>
      <c r="F1" s="138"/>
      <c r="G1" s="138"/>
      <c r="H1" s="120"/>
      <c r="I1" s="120"/>
      <c r="J1" s="120"/>
      <c r="K1" s="120"/>
      <c r="L1" s="120"/>
      <c r="M1" s="120"/>
      <c r="N1" s="120"/>
      <c r="O1" s="120"/>
      <c r="P1" s="120"/>
    </row>
    <row r="2" spans="1:16" ht="30" customHeight="1" x14ac:dyDescent="0.25">
      <c r="A2" s="4"/>
      <c r="B2" s="4"/>
      <c r="C2" s="4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</row>
    <row r="3" spans="1:16" ht="50.25" customHeight="1" x14ac:dyDescent="0.25">
      <c r="A3" s="124" t="s">
        <v>37</v>
      </c>
      <c r="B3" s="124" t="s">
        <v>38</v>
      </c>
      <c r="C3" s="124" t="s">
        <v>39</v>
      </c>
      <c r="D3" s="125" t="s">
        <v>40</v>
      </c>
      <c r="E3" s="126" t="s">
        <v>41</v>
      </c>
      <c r="F3" s="125" t="s">
        <v>42</v>
      </c>
      <c r="G3" s="127" t="s">
        <v>43</v>
      </c>
      <c r="H3" s="47" t="s">
        <v>521</v>
      </c>
      <c r="I3" s="47" t="s">
        <v>522</v>
      </c>
      <c r="J3" s="47" t="s">
        <v>524</v>
      </c>
      <c r="K3" s="47" t="s">
        <v>525</v>
      </c>
      <c r="L3" s="47" t="s">
        <v>531</v>
      </c>
      <c r="M3" s="47" t="s">
        <v>532</v>
      </c>
      <c r="N3" s="47" t="s">
        <v>546</v>
      </c>
      <c r="O3" s="47" t="s">
        <v>593</v>
      </c>
      <c r="P3" s="47" t="s">
        <v>594</v>
      </c>
    </row>
    <row r="4" spans="1:16" x14ac:dyDescent="0.25">
      <c r="A4" s="3">
        <v>42994</v>
      </c>
      <c r="B4" s="3">
        <v>42957</v>
      </c>
      <c r="C4" s="3">
        <v>42972</v>
      </c>
      <c r="D4" t="s">
        <v>7</v>
      </c>
      <c r="E4" t="s">
        <v>14</v>
      </c>
      <c r="F4" t="s">
        <v>45</v>
      </c>
      <c r="G4" s="48">
        <v>1133</v>
      </c>
      <c r="H4">
        <f>IF(TBRegistrosEntradas[[#This Row],[Data do caixa realizado]]="",0,MONTH(TBRegistrosEntradas[[#This Row],[Data do caixa realizado]]))</f>
        <v>9</v>
      </c>
      <c r="I4">
        <f>IF(TBRegistrosEntradas[[#This Row],[Data do caixa realizado]]="",0,YEAR(TBRegistrosEntradas[[#This Row],[Data do caixa realizado]]))</f>
        <v>2017</v>
      </c>
      <c r="J4">
        <f>IF(TBRegistrosEntradas[[#This Row],[Data da competência]]="",0,MONTH(TBRegistrosEntradas[[#This Row],[Data da competência]]))</f>
        <v>8</v>
      </c>
      <c r="K4">
        <f>IF(TBRegistrosEntradas[[#This Row],[Data da competência]]="",0,YEAR(TBRegistrosEntradas[[#This Row],[Data da competência]]))</f>
        <v>2017</v>
      </c>
      <c r="L4" s="36">
        <f>IF(TBRegistrosEntradas[[#This Row],[Data do caixa previsto]]="",0,MONTH(TBRegistrosEntradas[[#This Row],[Data do caixa previsto]]))</f>
        <v>8</v>
      </c>
      <c r="M4">
        <f>IF(TBRegistrosEntradas[[#This Row],[Data do caixa previsto]]="",0,YEAR(TBRegistrosEntradas[[#This Row],[Data do caixa previsto]]))</f>
        <v>2017</v>
      </c>
      <c r="N4" t="str">
        <f ca="1">IF(AND(TBRegistrosEntradas[[#This Row],[Data do caixa previsto]]&lt;TODAY(),TBRegistrosEntradas[[#This Row],[Data do caixa realizado]]=""),"Vencida","Não vencida")</f>
        <v>Não vencida</v>
      </c>
      <c r="O4" t="str">
        <f>IF(TBRegistrosEntradas[[#This Row],[Data da competência]]=TBRegistrosEntradas[[#This Row],[Data do caixa previsto]],"À vista","A prazo")</f>
        <v>A prazo</v>
      </c>
      <c r="P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22</v>
      </c>
    </row>
    <row r="5" spans="1:16" x14ac:dyDescent="0.25">
      <c r="A5" s="3">
        <v>42985</v>
      </c>
      <c r="B5" s="3">
        <v>42960</v>
      </c>
      <c r="C5" s="3">
        <v>42985</v>
      </c>
      <c r="D5" t="s">
        <v>7</v>
      </c>
      <c r="E5" t="s">
        <v>16</v>
      </c>
      <c r="F5" t="s">
        <v>46</v>
      </c>
      <c r="G5" s="48">
        <v>164</v>
      </c>
      <c r="H5">
        <f>IF(TBRegistrosEntradas[[#This Row],[Data do caixa realizado]]="",0,MONTH(TBRegistrosEntradas[[#This Row],[Data do caixa realizado]]))</f>
        <v>9</v>
      </c>
      <c r="I5">
        <f>IF(TBRegistrosEntradas[[#This Row],[Data do caixa realizado]]="",0,YEAR(TBRegistrosEntradas[[#This Row],[Data do caixa realizado]]))</f>
        <v>2017</v>
      </c>
      <c r="J5">
        <f>IF(TBRegistrosEntradas[[#This Row],[Data da competência]]="",0,MONTH(TBRegistrosEntradas[[#This Row],[Data da competência]]))</f>
        <v>8</v>
      </c>
      <c r="K5">
        <f>IF(TBRegistrosEntradas[[#This Row],[Data da competência]]="",0,YEAR(TBRegistrosEntradas[[#This Row],[Data da competência]]))</f>
        <v>2017</v>
      </c>
      <c r="L5" s="36">
        <f>IF(TBRegistrosEntradas[[#This Row],[Data do caixa previsto]]="",0,MONTH(TBRegistrosEntradas[[#This Row],[Data do caixa previsto]]))</f>
        <v>9</v>
      </c>
      <c r="M5">
        <f>IF(TBRegistrosEntradas[[#This Row],[Data do caixa previsto]]="",0,YEAR(TBRegistrosEntradas[[#This Row],[Data do caixa previsto]]))</f>
        <v>2017</v>
      </c>
      <c r="N5" t="str">
        <f ca="1">IF(AND(TBRegistrosEntradas[[#This Row],[Data do caixa previsto]]&lt;TODAY(),TBRegistrosEntradas[[#This Row],[Data do caixa realizado]]=""),"Vencida","Não vencida")</f>
        <v>Não vencida</v>
      </c>
      <c r="O5" t="str">
        <f>IF(TBRegistrosEntradas[[#This Row],[Data da competência]]=TBRegistrosEntradas[[#This Row],[Data do caixa previsto]],"À vista","A prazo")</f>
        <v>A prazo</v>
      </c>
      <c r="P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6" spans="1:16" x14ac:dyDescent="0.25">
      <c r="A6" s="3">
        <v>43007</v>
      </c>
      <c r="B6" s="3">
        <v>42964</v>
      </c>
      <c r="C6" s="3">
        <v>43001</v>
      </c>
      <c r="D6" t="s">
        <v>7</v>
      </c>
      <c r="E6" t="s">
        <v>16</v>
      </c>
      <c r="F6" t="s">
        <v>47</v>
      </c>
      <c r="G6" s="48">
        <v>2937</v>
      </c>
      <c r="H6">
        <f>IF(TBRegistrosEntradas[[#This Row],[Data do caixa realizado]]="",0,MONTH(TBRegistrosEntradas[[#This Row],[Data do caixa realizado]]))</f>
        <v>9</v>
      </c>
      <c r="I6">
        <f>IF(TBRegistrosEntradas[[#This Row],[Data do caixa realizado]]="",0,YEAR(TBRegistrosEntradas[[#This Row],[Data do caixa realizado]]))</f>
        <v>2017</v>
      </c>
      <c r="J6">
        <f>IF(TBRegistrosEntradas[[#This Row],[Data da competência]]="",0,MONTH(TBRegistrosEntradas[[#This Row],[Data da competência]]))</f>
        <v>8</v>
      </c>
      <c r="K6">
        <f>IF(TBRegistrosEntradas[[#This Row],[Data da competência]]="",0,YEAR(TBRegistrosEntradas[[#This Row],[Data da competência]]))</f>
        <v>2017</v>
      </c>
      <c r="L6" s="36">
        <f>IF(TBRegistrosEntradas[[#This Row],[Data do caixa previsto]]="",0,MONTH(TBRegistrosEntradas[[#This Row],[Data do caixa previsto]]))</f>
        <v>9</v>
      </c>
      <c r="M6">
        <f>IF(TBRegistrosEntradas[[#This Row],[Data do caixa previsto]]="",0,YEAR(TBRegistrosEntradas[[#This Row],[Data do caixa previsto]]))</f>
        <v>2017</v>
      </c>
      <c r="N6" t="str">
        <f ca="1">IF(AND(TBRegistrosEntradas[[#This Row],[Data do caixa previsto]]&lt;TODAY(),TBRegistrosEntradas[[#This Row],[Data do caixa realizado]]=""),"Vencida","Não vencida")</f>
        <v>Não vencida</v>
      </c>
      <c r="O6" t="str">
        <f>IF(TBRegistrosEntradas[[#This Row],[Data da competência]]=TBRegistrosEntradas[[#This Row],[Data do caixa previsto]],"À vista","A prazo")</f>
        <v>A prazo</v>
      </c>
      <c r="P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6</v>
      </c>
    </row>
    <row r="7" spans="1:16" x14ac:dyDescent="0.25">
      <c r="A7" s="3">
        <v>43020</v>
      </c>
      <c r="B7" s="3">
        <v>42969</v>
      </c>
      <c r="C7" s="3">
        <v>43020</v>
      </c>
      <c r="D7" t="s">
        <v>7</v>
      </c>
      <c r="E7" t="s">
        <v>17</v>
      </c>
      <c r="F7" t="s">
        <v>48</v>
      </c>
      <c r="G7" s="48">
        <v>807</v>
      </c>
      <c r="H7">
        <f>IF(TBRegistrosEntradas[[#This Row],[Data do caixa realizado]]="",0,MONTH(TBRegistrosEntradas[[#This Row],[Data do caixa realizado]]))</f>
        <v>10</v>
      </c>
      <c r="I7">
        <f>IF(TBRegistrosEntradas[[#This Row],[Data do caixa realizado]]="",0,YEAR(TBRegistrosEntradas[[#This Row],[Data do caixa realizado]]))</f>
        <v>2017</v>
      </c>
      <c r="J7">
        <f>IF(TBRegistrosEntradas[[#This Row],[Data da competência]]="",0,MONTH(TBRegistrosEntradas[[#This Row],[Data da competência]]))</f>
        <v>8</v>
      </c>
      <c r="K7">
        <f>IF(TBRegistrosEntradas[[#This Row],[Data da competência]]="",0,YEAR(TBRegistrosEntradas[[#This Row],[Data da competência]]))</f>
        <v>2017</v>
      </c>
      <c r="L7" s="36">
        <f>IF(TBRegistrosEntradas[[#This Row],[Data do caixa previsto]]="",0,MONTH(TBRegistrosEntradas[[#This Row],[Data do caixa previsto]]))</f>
        <v>10</v>
      </c>
      <c r="M7">
        <f>IF(TBRegistrosEntradas[[#This Row],[Data do caixa previsto]]="",0,YEAR(TBRegistrosEntradas[[#This Row],[Data do caixa previsto]]))</f>
        <v>2017</v>
      </c>
      <c r="N7" t="str">
        <f ca="1">IF(AND(TBRegistrosEntradas[[#This Row],[Data do caixa previsto]]&lt;TODAY(),TBRegistrosEntradas[[#This Row],[Data do caixa realizado]]=""),"Vencida","Não vencida")</f>
        <v>Não vencida</v>
      </c>
      <c r="O7" t="str">
        <f>IF(TBRegistrosEntradas[[#This Row],[Data da competência]]=TBRegistrosEntradas[[#This Row],[Data do caixa previsto]],"À vista","A prazo")</f>
        <v>A prazo</v>
      </c>
      <c r="P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8" spans="1:16" x14ac:dyDescent="0.25">
      <c r="A8" s="3">
        <v>43014</v>
      </c>
      <c r="B8" s="3">
        <v>42972</v>
      </c>
      <c r="C8" s="3">
        <v>43014</v>
      </c>
      <c r="D8" t="s">
        <v>7</v>
      </c>
      <c r="E8" t="s">
        <v>14</v>
      </c>
      <c r="F8" t="s">
        <v>49</v>
      </c>
      <c r="G8" s="49">
        <v>2612</v>
      </c>
      <c r="H8">
        <f>IF(TBRegistrosEntradas[[#This Row],[Data do caixa realizado]]="",0,MONTH(TBRegistrosEntradas[[#This Row],[Data do caixa realizado]]))</f>
        <v>10</v>
      </c>
      <c r="I8">
        <f>IF(TBRegistrosEntradas[[#This Row],[Data do caixa realizado]]="",0,YEAR(TBRegistrosEntradas[[#This Row],[Data do caixa realizado]]))</f>
        <v>2017</v>
      </c>
      <c r="J8">
        <f>IF(TBRegistrosEntradas[[#This Row],[Data da competência]]="",0,MONTH(TBRegistrosEntradas[[#This Row],[Data da competência]]))</f>
        <v>8</v>
      </c>
      <c r="K8">
        <f>IF(TBRegistrosEntradas[[#This Row],[Data da competência]]="",0,YEAR(TBRegistrosEntradas[[#This Row],[Data da competência]]))</f>
        <v>2017</v>
      </c>
      <c r="L8" s="36">
        <f>IF(TBRegistrosEntradas[[#This Row],[Data do caixa previsto]]="",0,MONTH(TBRegistrosEntradas[[#This Row],[Data do caixa previsto]]))</f>
        <v>10</v>
      </c>
      <c r="M8">
        <f>IF(TBRegistrosEntradas[[#This Row],[Data do caixa previsto]]="",0,YEAR(TBRegistrosEntradas[[#This Row],[Data do caixa previsto]]))</f>
        <v>2017</v>
      </c>
      <c r="N8" t="str">
        <f ca="1">IF(AND(TBRegistrosEntradas[[#This Row],[Data do caixa previsto]]&lt;TODAY(),TBRegistrosEntradas[[#This Row],[Data do caixa realizado]]=""),"Vencida","Não vencida")</f>
        <v>Não vencida</v>
      </c>
      <c r="O8" t="str">
        <f>IF(TBRegistrosEntradas[[#This Row],[Data da competência]]=TBRegistrosEntradas[[#This Row],[Data do caixa previsto]],"À vista","A prazo")</f>
        <v>A prazo</v>
      </c>
      <c r="P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9" spans="1:16" x14ac:dyDescent="0.25">
      <c r="A9" s="3">
        <v>43054</v>
      </c>
      <c r="B9" s="3">
        <v>42974</v>
      </c>
      <c r="C9" s="3">
        <v>43030</v>
      </c>
      <c r="D9" t="s">
        <v>7</v>
      </c>
      <c r="E9" t="s">
        <v>16</v>
      </c>
      <c r="F9" t="s">
        <v>50</v>
      </c>
      <c r="G9" s="49">
        <v>2483</v>
      </c>
      <c r="H9">
        <f>IF(TBRegistrosEntradas[[#This Row],[Data do caixa realizado]]="",0,MONTH(TBRegistrosEntradas[[#This Row],[Data do caixa realizado]]))</f>
        <v>11</v>
      </c>
      <c r="I9">
        <f>IF(TBRegistrosEntradas[[#This Row],[Data do caixa realizado]]="",0,YEAR(TBRegistrosEntradas[[#This Row],[Data do caixa realizado]]))</f>
        <v>2017</v>
      </c>
      <c r="J9">
        <f>IF(TBRegistrosEntradas[[#This Row],[Data da competência]]="",0,MONTH(TBRegistrosEntradas[[#This Row],[Data da competência]]))</f>
        <v>8</v>
      </c>
      <c r="K9">
        <f>IF(TBRegistrosEntradas[[#This Row],[Data da competência]]="",0,YEAR(TBRegistrosEntradas[[#This Row],[Data da competência]]))</f>
        <v>2017</v>
      </c>
      <c r="L9" s="36">
        <f>IF(TBRegistrosEntradas[[#This Row],[Data do caixa previsto]]="",0,MONTH(TBRegistrosEntradas[[#This Row],[Data do caixa previsto]]))</f>
        <v>10</v>
      </c>
      <c r="M9">
        <f>IF(TBRegistrosEntradas[[#This Row],[Data do caixa previsto]]="",0,YEAR(TBRegistrosEntradas[[#This Row],[Data do caixa previsto]]))</f>
        <v>2017</v>
      </c>
      <c r="N9" t="str">
        <f ca="1">IF(AND(TBRegistrosEntradas[[#This Row],[Data do caixa previsto]]&lt;TODAY(),TBRegistrosEntradas[[#This Row],[Data do caixa realizado]]=""),"Vencida","Não vencida")</f>
        <v>Não vencida</v>
      </c>
      <c r="O9" t="str">
        <f>IF(TBRegistrosEntradas[[#This Row],[Data da competência]]=TBRegistrosEntradas[[#This Row],[Data do caixa previsto]],"À vista","A prazo")</f>
        <v>A prazo</v>
      </c>
      <c r="P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24</v>
      </c>
    </row>
    <row r="10" spans="1:16" x14ac:dyDescent="0.25">
      <c r="A10" s="3">
        <v>43087</v>
      </c>
      <c r="B10" s="3">
        <v>42979</v>
      </c>
      <c r="C10" s="3">
        <v>43009</v>
      </c>
      <c r="D10" s="10" t="s">
        <v>7</v>
      </c>
      <c r="E10" t="s">
        <v>14</v>
      </c>
      <c r="F10" t="s">
        <v>51</v>
      </c>
      <c r="G10" s="49">
        <v>4387</v>
      </c>
      <c r="H10">
        <f>IF(TBRegistrosEntradas[[#This Row],[Data do caixa realizado]]="",0,MONTH(TBRegistrosEntradas[[#This Row],[Data do caixa realizado]]))</f>
        <v>12</v>
      </c>
      <c r="I10">
        <f>IF(TBRegistrosEntradas[[#This Row],[Data do caixa realizado]]="",0,YEAR(TBRegistrosEntradas[[#This Row],[Data do caixa realizado]]))</f>
        <v>2017</v>
      </c>
      <c r="J10">
        <f>IF(TBRegistrosEntradas[[#This Row],[Data da competência]]="",0,MONTH(TBRegistrosEntradas[[#This Row],[Data da competência]]))</f>
        <v>9</v>
      </c>
      <c r="K10">
        <f>IF(TBRegistrosEntradas[[#This Row],[Data da competência]]="",0,YEAR(TBRegistrosEntradas[[#This Row],[Data da competência]]))</f>
        <v>2017</v>
      </c>
      <c r="L10" s="36">
        <f>IF(TBRegistrosEntradas[[#This Row],[Data do caixa previsto]]="",0,MONTH(TBRegistrosEntradas[[#This Row],[Data do caixa previsto]]))</f>
        <v>10</v>
      </c>
      <c r="M10">
        <f>IF(TBRegistrosEntradas[[#This Row],[Data do caixa previsto]]="",0,YEAR(TBRegistrosEntradas[[#This Row],[Data do caixa previsto]]))</f>
        <v>2017</v>
      </c>
      <c r="N10" t="str">
        <f ca="1">IF(AND(TBRegistrosEntradas[[#This Row],[Data do caixa previsto]]&lt;TODAY(),TBRegistrosEntradas[[#This Row],[Data do caixa realizado]]=""),"Vencida","Não vencida")</f>
        <v>Não vencida</v>
      </c>
      <c r="O10" t="str">
        <f>IF(TBRegistrosEntradas[[#This Row],[Data da competência]]=TBRegistrosEntradas[[#This Row],[Data do caixa previsto]],"À vista","A prazo")</f>
        <v>A prazo</v>
      </c>
      <c r="P1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78</v>
      </c>
    </row>
    <row r="11" spans="1:16" x14ac:dyDescent="0.25">
      <c r="A11" s="3">
        <v>43004</v>
      </c>
      <c r="B11" s="3">
        <v>42980</v>
      </c>
      <c r="C11" s="3">
        <v>43004</v>
      </c>
      <c r="D11" t="s">
        <v>7</v>
      </c>
      <c r="E11" t="s">
        <v>16</v>
      </c>
      <c r="F11" t="s">
        <v>52</v>
      </c>
      <c r="G11" s="49">
        <v>4268</v>
      </c>
      <c r="H11">
        <f>IF(TBRegistrosEntradas[[#This Row],[Data do caixa realizado]]="",0,MONTH(TBRegistrosEntradas[[#This Row],[Data do caixa realizado]]))</f>
        <v>9</v>
      </c>
      <c r="I11">
        <f>IF(TBRegistrosEntradas[[#This Row],[Data do caixa realizado]]="",0,YEAR(TBRegistrosEntradas[[#This Row],[Data do caixa realizado]]))</f>
        <v>2017</v>
      </c>
      <c r="J11">
        <f>IF(TBRegistrosEntradas[[#This Row],[Data da competência]]="",0,MONTH(TBRegistrosEntradas[[#This Row],[Data da competência]]))</f>
        <v>9</v>
      </c>
      <c r="K11">
        <f>IF(TBRegistrosEntradas[[#This Row],[Data da competência]]="",0,YEAR(TBRegistrosEntradas[[#This Row],[Data da competência]]))</f>
        <v>2017</v>
      </c>
      <c r="L11" s="36">
        <f>IF(TBRegistrosEntradas[[#This Row],[Data do caixa previsto]]="",0,MONTH(TBRegistrosEntradas[[#This Row],[Data do caixa previsto]]))</f>
        <v>9</v>
      </c>
      <c r="M11">
        <f>IF(TBRegistrosEntradas[[#This Row],[Data do caixa previsto]]="",0,YEAR(TBRegistrosEntradas[[#This Row],[Data do caixa previsto]]))</f>
        <v>2017</v>
      </c>
      <c r="N11" t="str">
        <f ca="1">IF(AND(TBRegistrosEntradas[[#This Row],[Data do caixa previsto]]&lt;TODAY(),TBRegistrosEntradas[[#This Row],[Data do caixa realizado]]=""),"Vencida","Não vencida")</f>
        <v>Não vencida</v>
      </c>
      <c r="O11" t="str">
        <f>IF(TBRegistrosEntradas[[#This Row],[Data da competência]]=TBRegistrosEntradas[[#This Row],[Data do caixa previsto]],"À vista","A prazo")</f>
        <v>A prazo</v>
      </c>
      <c r="P1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2" spans="1:16" x14ac:dyDescent="0.25">
      <c r="A12" s="3">
        <v>43015</v>
      </c>
      <c r="B12" s="3">
        <v>42984</v>
      </c>
      <c r="C12" s="3">
        <v>43015</v>
      </c>
      <c r="D12" t="s">
        <v>7</v>
      </c>
      <c r="E12" t="s">
        <v>16</v>
      </c>
      <c r="F12" t="s">
        <v>53</v>
      </c>
      <c r="G12" s="49">
        <v>3761</v>
      </c>
      <c r="H12">
        <f>IF(TBRegistrosEntradas[[#This Row],[Data do caixa realizado]]="",0,MONTH(TBRegistrosEntradas[[#This Row],[Data do caixa realizado]]))</f>
        <v>10</v>
      </c>
      <c r="I12">
        <f>IF(TBRegistrosEntradas[[#This Row],[Data do caixa realizado]]="",0,YEAR(TBRegistrosEntradas[[#This Row],[Data do caixa realizado]]))</f>
        <v>2017</v>
      </c>
      <c r="J12">
        <f>IF(TBRegistrosEntradas[[#This Row],[Data da competência]]="",0,MONTH(TBRegistrosEntradas[[#This Row],[Data da competência]]))</f>
        <v>9</v>
      </c>
      <c r="K12">
        <f>IF(TBRegistrosEntradas[[#This Row],[Data da competência]]="",0,YEAR(TBRegistrosEntradas[[#This Row],[Data da competência]]))</f>
        <v>2017</v>
      </c>
      <c r="L12" s="36">
        <f>IF(TBRegistrosEntradas[[#This Row],[Data do caixa previsto]]="",0,MONTH(TBRegistrosEntradas[[#This Row],[Data do caixa previsto]]))</f>
        <v>10</v>
      </c>
      <c r="M12">
        <f>IF(TBRegistrosEntradas[[#This Row],[Data do caixa previsto]]="",0,YEAR(TBRegistrosEntradas[[#This Row],[Data do caixa previsto]]))</f>
        <v>2017</v>
      </c>
      <c r="N12" t="str">
        <f ca="1">IF(AND(TBRegistrosEntradas[[#This Row],[Data do caixa previsto]]&lt;TODAY(),TBRegistrosEntradas[[#This Row],[Data do caixa realizado]]=""),"Vencida","Não vencida")</f>
        <v>Não vencida</v>
      </c>
      <c r="O12" t="str">
        <f>IF(TBRegistrosEntradas[[#This Row],[Data da competência]]=TBRegistrosEntradas[[#This Row],[Data do caixa previsto]],"À vista","A prazo")</f>
        <v>A prazo</v>
      </c>
      <c r="P1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" spans="1:16" x14ac:dyDescent="0.25">
      <c r="B13" s="3">
        <v>42988</v>
      </c>
      <c r="C13" s="3">
        <v>43013</v>
      </c>
      <c r="D13" t="s">
        <v>7</v>
      </c>
      <c r="E13" t="s">
        <v>16</v>
      </c>
      <c r="F13" t="s">
        <v>54</v>
      </c>
      <c r="G13" s="49">
        <v>4983</v>
      </c>
      <c r="H13">
        <f>IF(TBRegistrosEntradas[[#This Row],[Data do caixa realizado]]="",0,MONTH(TBRegistrosEntradas[[#This Row],[Data do caixa realizado]]))</f>
        <v>0</v>
      </c>
      <c r="I13">
        <f>IF(TBRegistrosEntradas[[#This Row],[Data do caixa realizado]]="",0,YEAR(TBRegistrosEntradas[[#This Row],[Data do caixa realizado]]))</f>
        <v>0</v>
      </c>
      <c r="J13">
        <f>IF(TBRegistrosEntradas[[#This Row],[Data da competência]]="",0,MONTH(TBRegistrosEntradas[[#This Row],[Data da competência]]))</f>
        <v>9</v>
      </c>
      <c r="K13">
        <f>IF(TBRegistrosEntradas[[#This Row],[Data da competência]]="",0,YEAR(TBRegistrosEntradas[[#This Row],[Data da competência]]))</f>
        <v>2017</v>
      </c>
      <c r="L13" s="36">
        <f>IF(TBRegistrosEntradas[[#This Row],[Data do caixa previsto]]="",0,MONTH(TBRegistrosEntradas[[#This Row],[Data do caixa previsto]]))</f>
        <v>10</v>
      </c>
      <c r="M13">
        <f>IF(TBRegistrosEntradas[[#This Row],[Data do caixa previsto]]="",0,YEAR(TBRegistrosEntradas[[#This Row],[Data do caixa previsto]]))</f>
        <v>2017</v>
      </c>
      <c r="N13" t="str">
        <f ca="1">IF(AND(TBRegistrosEntradas[[#This Row],[Data do caixa previsto]]&lt;TODAY(),TBRegistrosEntradas[[#This Row],[Data do caixa realizado]]=""),"Vencida","Não vencida")</f>
        <v>Vencida</v>
      </c>
      <c r="O13" t="str">
        <f>IF(TBRegistrosEntradas[[#This Row],[Data da competência]]=TBRegistrosEntradas[[#This Row],[Data do caixa previsto]],"À vista","A prazo")</f>
        <v>A prazo</v>
      </c>
      <c r="P1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2387</v>
      </c>
    </row>
    <row r="14" spans="1:16" x14ac:dyDescent="0.25">
      <c r="A14" s="3">
        <v>42997</v>
      </c>
      <c r="B14" s="3">
        <v>42990</v>
      </c>
      <c r="C14" s="3">
        <v>42997</v>
      </c>
      <c r="D14" t="s">
        <v>7</v>
      </c>
      <c r="E14" t="s">
        <v>13</v>
      </c>
      <c r="F14" t="s">
        <v>55</v>
      </c>
      <c r="G14" s="49">
        <v>2502</v>
      </c>
      <c r="H14">
        <f>IF(TBRegistrosEntradas[[#This Row],[Data do caixa realizado]]="",0,MONTH(TBRegistrosEntradas[[#This Row],[Data do caixa realizado]]))</f>
        <v>9</v>
      </c>
      <c r="I14">
        <f>IF(TBRegistrosEntradas[[#This Row],[Data do caixa realizado]]="",0,YEAR(TBRegistrosEntradas[[#This Row],[Data do caixa realizado]]))</f>
        <v>2017</v>
      </c>
      <c r="J14">
        <f>IF(TBRegistrosEntradas[[#This Row],[Data da competência]]="",0,MONTH(TBRegistrosEntradas[[#This Row],[Data da competência]]))</f>
        <v>9</v>
      </c>
      <c r="K14">
        <f>IF(TBRegistrosEntradas[[#This Row],[Data da competência]]="",0,YEAR(TBRegistrosEntradas[[#This Row],[Data da competência]]))</f>
        <v>2017</v>
      </c>
      <c r="L14" s="36">
        <f>IF(TBRegistrosEntradas[[#This Row],[Data do caixa previsto]]="",0,MONTH(TBRegistrosEntradas[[#This Row],[Data do caixa previsto]]))</f>
        <v>9</v>
      </c>
      <c r="M14">
        <f>IF(TBRegistrosEntradas[[#This Row],[Data do caixa previsto]]="",0,YEAR(TBRegistrosEntradas[[#This Row],[Data do caixa previsto]]))</f>
        <v>2017</v>
      </c>
      <c r="N14" t="str">
        <f ca="1">IF(AND(TBRegistrosEntradas[[#This Row],[Data do caixa previsto]]&lt;TODAY(),TBRegistrosEntradas[[#This Row],[Data do caixa realizado]]=""),"Vencida","Não vencida")</f>
        <v>Não vencida</v>
      </c>
      <c r="O14" t="str">
        <f>IF(TBRegistrosEntradas[[#This Row],[Data da competência]]=TBRegistrosEntradas[[#This Row],[Data do caixa previsto]],"À vista","A prazo")</f>
        <v>A prazo</v>
      </c>
      <c r="P1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5" spans="1:16" x14ac:dyDescent="0.25">
      <c r="A15" s="3">
        <v>43004</v>
      </c>
      <c r="B15" s="3">
        <v>42994</v>
      </c>
      <c r="C15" s="3">
        <v>43002</v>
      </c>
      <c r="D15" t="s">
        <v>7</v>
      </c>
      <c r="E15" t="s">
        <v>16</v>
      </c>
      <c r="F15" t="s">
        <v>56</v>
      </c>
      <c r="G15" s="49">
        <v>2337</v>
      </c>
      <c r="H15">
        <f>IF(TBRegistrosEntradas[[#This Row],[Data do caixa realizado]]="",0,MONTH(TBRegistrosEntradas[[#This Row],[Data do caixa realizado]]))</f>
        <v>9</v>
      </c>
      <c r="I15">
        <f>IF(TBRegistrosEntradas[[#This Row],[Data do caixa realizado]]="",0,YEAR(TBRegistrosEntradas[[#This Row],[Data do caixa realizado]]))</f>
        <v>2017</v>
      </c>
      <c r="J15">
        <f>IF(TBRegistrosEntradas[[#This Row],[Data da competência]]="",0,MONTH(TBRegistrosEntradas[[#This Row],[Data da competência]]))</f>
        <v>9</v>
      </c>
      <c r="K15">
        <f>IF(TBRegistrosEntradas[[#This Row],[Data da competência]]="",0,YEAR(TBRegistrosEntradas[[#This Row],[Data da competência]]))</f>
        <v>2017</v>
      </c>
      <c r="L15" s="36">
        <f>IF(TBRegistrosEntradas[[#This Row],[Data do caixa previsto]]="",0,MONTH(TBRegistrosEntradas[[#This Row],[Data do caixa previsto]]))</f>
        <v>9</v>
      </c>
      <c r="M15">
        <f>IF(TBRegistrosEntradas[[#This Row],[Data do caixa previsto]]="",0,YEAR(TBRegistrosEntradas[[#This Row],[Data do caixa previsto]]))</f>
        <v>2017</v>
      </c>
      <c r="N15" t="str">
        <f ca="1">IF(AND(TBRegistrosEntradas[[#This Row],[Data do caixa previsto]]&lt;TODAY(),TBRegistrosEntradas[[#This Row],[Data do caixa realizado]]=""),"Vencida","Não vencida")</f>
        <v>Não vencida</v>
      </c>
      <c r="O15" t="str">
        <f>IF(TBRegistrosEntradas[[#This Row],[Data da competência]]=TBRegistrosEntradas[[#This Row],[Data do caixa previsto]],"À vista","A prazo")</f>
        <v>A prazo</v>
      </c>
      <c r="P1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</v>
      </c>
    </row>
    <row r="16" spans="1:16" x14ac:dyDescent="0.25">
      <c r="A16" s="3">
        <v>43010</v>
      </c>
      <c r="B16" s="3">
        <v>43001</v>
      </c>
      <c r="C16" s="3">
        <v>43010</v>
      </c>
      <c r="D16" t="s">
        <v>7</v>
      </c>
      <c r="E16" t="s">
        <v>15</v>
      </c>
      <c r="F16" t="s">
        <v>57</v>
      </c>
      <c r="G16" s="49">
        <v>3125</v>
      </c>
      <c r="H16">
        <f>IF(TBRegistrosEntradas[[#This Row],[Data do caixa realizado]]="",0,MONTH(TBRegistrosEntradas[[#This Row],[Data do caixa realizado]]))</f>
        <v>10</v>
      </c>
      <c r="I16">
        <f>IF(TBRegistrosEntradas[[#This Row],[Data do caixa realizado]]="",0,YEAR(TBRegistrosEntradas[[#This Row],[Data do caixa realizado]]))</f>
        <v>2017</v>
      </c>
      <c r="J16">
        <f>IF(TBRegistrosEntradas[[#This Row],[Data da competência]]="",0,MONTH(TBRegistrosEntradas[[#This Row],[Data da competência]]))</f>
        <v>9</v>
      </c>
      <c r="K16">
        <f>IF(TBRegistrosEntradas[[#This Row],[Data da competência]]="",0,YEAR(TBRegistrosEntradas[[#This Row],[Data da competência]]))</f>
        <v>2017</v>
      </c>
      <c r="L16" s="36">
        <f>IF(TBRegistrosEntradas[[#This Row],[Data do caixa previsto]]="",0,MONTH(TBRegistrosEntradas[[#This Row],[Data do caixa previsto]]))</f>
        <v>10</v>
      </c>
      <c r="M16">
        <f>IF(TBRegistrosEntradas[[#This Row],[Data do caixa previsto]]="",0,YEAR(TBRegistrosEntradas[[#This Row],[Data do caixa previsto]]))</f>
        <v>2017</v>
      </c>
      <c r="N16" t="str">
        <f ca="1">IF(AND(TBRegistrosEntradas[[#This Row],[Data do caixa previsto]]&lt;TODAY(),TBRegistrosEntradas[[#This Row],[Data do caixa realizado]]=""),"Vencida","Não vencida")</f>
        <v>Não vencida</v>
      </c>
      <c r="O16" t="str">
        <f>IF(TBRegistrosEntradas[[#This Row],[Data da competência]]=TBRegistrosEntradas[[#This Row],[Data do caixa previsto]],"À vista","A prazo")</f>
        <v>A prazo</v>
      </c>
      <c r="P1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7" spans="1:16" x14ac:dyDescent="0.25">
      <c r="A17" s="3">
        <v>43056</v>
      </c>
      <c r="B17" s="3">
        <v>43004</v>
      </c>
      <c r="C17" s="3">
        <v>43056</v>
      </c>
      <c r="D17" t="s">
        <v>7</v>
      </c>
      <c r="E17" t="s">
        <v>16</v>
      </c>
      <c r="F17" t="s">
        <v>58</v>
      </c>
      <c r="G17" s="49">
        <v>1201</v>
      </c>
      <c r="H17">
        <f>IF(TBRegistrosEntradas[[#This Row],[Data do caixa realizado]]="",0,MONTH(TBRegistrosEntradas[[#This Row],[Data do caixa realizado]]))</f>
        <v>11</v>
      </c>
      <c r="I17">
        <f>IF(TBRegistrosEntradas[[#This Row],[Data do caixa realizado]]="",0,YEAR(TBRegistrosEntradas[[#This Row],[Data do caixa realizado]]))</f>
        <v>2017</v>
      </c>
      <c r="J17">
        <f>IF(TBRegistrosEntradas[[#This Row],[Data da competência]]="",0,MONTH(TBRegistrosEntradas[[#This Row],[Data da competência]]))</f>
        <v>9</v>
      </c>
      <c r="K17">
        <f>IF(TBRegistrosEntradas[[#This Row],[Data da competência]]="",0,YEAR(TBRegistrosEntradas[[#This Row],[Data da competência]]))</f>
        <v>2017</v>
      </c>
      <c r="L17" s="36">
        <f>IF(TBRegistrosEntradas[[#This Row],[Data do caixa previsto]]="",0,MONTH(TBRegistrosEntradas[[#This Row],[Data do caixa previsto]]))</f>
        <v>11</v>
      </c>
      <c r="M17">
        <f>IF(TBRegistrosEntradas[[#This Row],[Data do caixa previsto]]="",0,YEAR(TBRegistrosEntradas[[#This Row],[Data do caixa previsto]]))</f>
        <v>2017</v>
      </c>
      <c r="N17" t="str">
        <f ca="1">IF(AND(TBRegistrosEntradas[[#This Row],[Data do caixa previsto]]&lt;TODAY(),TBRegistrosEntradas[[#This Row],[Data do caixa realizado]]=""),"Vencida","Não vencida")</f>
        <v>Não vencida</v>
      </c>
      <c r="O17" t="str">
        <f>IF(TBRegistrosEntradas[[#This Row],[Data da competência]]=TBRegistrosEntradas[[#This Row],[Data do caixa previsto]],"À vista","A prazo")</f>
        <v>A prazo</v>
      </c>
      <c r="P1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" spans="1:16" x14ac:dyDescent="0.25">
      <c r="A18" s="3">
        <v>43033</v>
      </c>
      <c r="B18" s="3">
        <v>43005</v>
      </c>
      <c r="C18" s="3">
        <v>43018</v>
      </c>
      <c r="D18" t="s">
        <v>7</v>
      </c>
      <c r="E18" t="s">
        <v>14</v>
      </c>
      <c r="F18" t="s">
        <v>59</v>
      </c>
      <c r="G18" s="49">
        <v>4380</v>
      </c>
      <c r="H18">
        <f>IF(TBRegistrosEntradas[[#This Row],[Data do caixa realizado]]="",0,MONTH(TBRegistrosEntradas[[#This Row],[Data do caixa realizado]]))</f>
        <v>10</v>
      </c>
      <c r="I18">
        <f>IF(TBRegistrosEntradas[[#This Row],[Data do caixa realizado]]="",0,YEAR(TBRegistrosEntradas[[#This Row],[Data do caixa realizado]]))</f>
        <v>2017</v>
      </c>
      <c r="J18">
        <f>IF(TBRegistrosEntradas[[#This Row],[Data da competência]]="",0,MONTH(TBRegistrosEntradas[[#This Row],[Data da competência]]))</f>
        <v>9</v>
      </c>
      <c r="K18">
        <f>IF(TBRegistrosEntradas[[#This Row],[Data da competência]]="",0,YEAR(TBRegistrosEntradas[[#This Row],[Data da competência]]))</f>
        <v>2017</v>
      </c>
      <c r="L18" s="36">
        <f>IF(TBRegistrosEntradas[[#This Row],[Data do caixa previsto]]="",0,MONTH(TBRegistrosEntradas[[#This Row],[Data do caixa previsto]]))</f>
        <v>10</v>
      </c>
      <c r="M18">
        <f>IF(TBRegistrosEntradas[[#This Row],[Data do caixa previsto]]="",0,YEAR(TBRegistrosEntradas[[#This Row],[Data do caixa previsto]]))</f>
        <v>2017</v>
      </c>
      <c r="N18" t="str">
        <f ca="1">IF(AND(TBRegistrosEntradas[[#This Row],[Data do caixa previsto]]&lt;TODAY(),TBRegistrosEntradas[[#This Row],[Data do caixa realizado]]=""),"Vencida","Não vencida")</f>
        <v>Não vencida</v>
      </c>
      <c r="O18" t="str">
        <f>IF(TBRegistrosEntradas[[#This Row],[Data da competência]]=TBRegistrosEntradas[[#This Row],[Data do caixa previsto]],"À vista","A prazo")</f>
        <v>A prazo</v>
      </c>
      <c r="P1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15</v>
      </c>
    </row>
    <row r="19" spans="1:16" x14ac:dyDescent="0.25">
      <c r="A19" s="3">
        <v>43019</v>
      </c>
      <c r="B19" s="3">
        <v>43008</v>
      </c>
      <c r="C19" s="3">
        <v>43019</v>
      </c>
      <c r="D19" t="s">
        <v>7</v>
      </c>
      <c r="E19" t="s">
        <v>15</v>
      </c>
      <c r="F19" t="s">
        <v>60</v>
      </c>
      <c r="G19" s="49">
        <v>919</v>
      </c>
      <c r="H19">
        <f>IF(TBRegistrosEntradas[[#This Row],[Data do caixa realizado]]="",0,MONTH(TBRegistrosEntradas[[#This Row],[Data do caixa realizado]]))</f>
        <v>10</v>
      </c>
      <c r="I19">
        <f>IF(TBRegistrosEntradas[[#This Row],[Data do caixa realizado]]="",0,YEAR(TBRegistrosEntradas[[#This Row],[Data do caixa realizado]]))</f>
        <v>2017</v>
      </c>
      <c r="J19">
        <f>IF(TBRegistrosEntradas[[#This Row],[Data da competência]]="",0,MONTH(TBRegistrosEntradas[[#This Row],[Data da competência]]))</f>
        <v>9</v>
      </c>
      <c r="K19">
        <f>IF(TBRegistrosEntradas[[#This Row],[Data da competência]]="",0,YEAR(TBRegistrosEntradas[[#This Row],[Data da competência]]))</f>
        <v>2017</v>
      </c>
      <c r="L19" s="36">
        <f>IF(TBRegistrosEntradas[[#This Row],[Data do caixa previsto]]="",0,MONTH(TBRegistrosEntradas[[#This Row],[Data do caixa previsto]]))</f>
        <v>10</v>
      </c>
      <c r="M19">
        <f>IF(TBRegistrosEntradas[[#This Row],[Data do caixa previsto]]="",0,YEAR(TBRegistrosEntradas[[#This Row],[Data do caixa previsto]]))</f>
        <v>2017</v>
      </c>
      <c r="N19" t="str">
        <f ca="1">IF(AND(TBRegistrosEntradas[[#This Row],[Data do caixa previsto]]&lt;TODAY(),TBRegistrosEntradas[[#This Row],[Data do caixa realizado]]=""),"Vencida","Não vencida")</f>
        <v>Não vencida</v>
      </c>
      <c r="O19" t="str">
        <f>IF(TBRegistrosEntradas[[#This Row],[Data da competência]]=TBRegistrosEntradas[[#This Row],[Data do caixa previsto]],"À vista","A prazo")</f>
        <v>A prazo</v>
      </c>
      <c r="P1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0" spans="1:16" x14ac:dyDescent="0.25">
      <c r="A20" s="3">
        <v>43025</v>
      </c>
      <c r="B20" s="3">
        <v>43012</v>
      </c>
      <c r="C20" s="3">
        <v>43025</v>
      </c>
      <c r="D20" t="s">
        <v>7</v>
      </c>
      <c r="E20" t="s">
        <v>17</v>
      </c>
      <c r="F20" t="s">
        <v>61</v>
      </c>
      <c r="G20" s="49">
        <v>4590</v>
      </c>
      <c r="H20">
        <f>IF(TBRegistrosEntradas[[#This Row],[Data do caixa realizado]]="",0,MONTH(TBRegistrosEntradas[[#This Row],[Data do caixa realizado]]))</f>
        <v>10</v>
      </c>
      <c r="I20">
        <f>IF(TBRegistrosEntradas[[#This Row],[Data do caixa realizado]]="",0,YEAR(TBRegistrosEntradas[[#This Row],[Data do caixa realizado]]))</f>
        <v>2017</v>
      </c>
      <c r="J20">
        <f>IF(TBRegistrosEntradas[[#This Row],[Data da competência]]="",0,MONTH(TBRegistrosEntradas[[#This Row],[Data da competência]]))</f>
        <v>10</v>
      </c>
      <c r="K20">
        <f>IF(TBRegistrosEntradas[[#This Row],[Data da competência]]="",0,YEAR(TBRegistrosEntradas[[#This Row],[Data da competência]]))</f>
        <v>2017</v>
      </c>
      <c r="L20" s="36">
        <f>IF(TBRegistrosEntradas[[#This Row],[Data do caixa previsto]]="",0,MONTH(TBRegistrosEntradas[[#This Row],[Data do caixa previsto]]))</f>
        <v>10</v>
      </c>
      <c r="M20">
        <f>IF(TBRegistrosEntradas[[#This Row],[Data do caixa previsto]]="",0,YEAR(TBRegistrosEntradas[[#This Row],[Data do caixa previsto]]))</f>
        <v>2017</v>
      </c>
      <c r="N20" t="str">
        <f ca="1">IF(AND(TBRegistrosEntradas[[#This Row],[Data do caixa previsto]]&lt;TODAY(),TBRegistrosEntradas[[#This Row],[Data do caixa realizado]]=""),"Vencida","Não vencida")</f>
        <v>Não vencida</v>
      </c>
      <c r="O20" t="str">
        <f>IF(TBRegistrosEntradas[[#This Row],[Data da competência]]=TBRegistrosEntradas[[#This Row],[Data do caixa previsto]],"À vista","A prazo")</f>
        <v>A prazo</v>
      </c>
      <c r="P2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" spans="1:16" x14ac:dyDescent="0.25">
      <c r="A21" s="3">
        <v>43052</v>
      </c>
      <c r="B21" s="3">
        <v>43015</v>
      </c>
      <c r="C21" s="3">
        <v>43052</v>
      </c>
      <c r="D21" t="s">
        <v>7</v>
      </c>
      <c r="E21" t="s">
        <v>13</v>
      </c>
      <c r="F21" t="s">
        <v>62</v>
      </c>
      <c r="G21" s="49">
        <v>1958</v>
      </c>
      <c r="H21">
        <f>IF(TBRegistrosEntradas[[#This Row],[Data do caixa realizado]]="",0,MONTH(TBRegistrosEntradas[[#This Row],[Data do caixa realizado]]))</f>
        <v>11</v>
      </c>
      <c r="I21">
        <f>IF(TBRegistrosEntradas[[#This Row],[Data do caixa realizado]]="",0,YEAR(TBRegistrosEntradas[[#This Row],[Data do caixa realizado]]))</f>
        <v>2017</v>
      </c>
      <c r="J21">
        <f>IF(TBRegistrosEntradas[[#This Row],[Data da competência]]="",0,MONTH(TBRegistrosEntradas[[#This Row],[Data da competência]]))</f>
        <v>10</v>
      </c>
      <c r="K21">
        <f>IF(TBRegistrosEntradas[[#This Row],[Data da competência]]="",0,YEAR(TBRegistrosEntradas[[#This Row],[Data da competência]]))</f>
        <v>2017</v>
      </c>
      <c r="L21" s="36">
        <f>IF(TBRegistrosEntradas[[#This Row],[Data do caixa previsto]]="",0,MONTH(TBRegistrosEntradas[[#This Row],[Data do caixa previsto]]))</f>
        <v>11</v>
      </c>
      <c r="M21">
        <f>IF(TBRegistrosEntradas[[#This Row],[Data do caixa previsto]]="",0,YEAR(TBRegistrosEntradas[[#This Row],[Data do caixa previsto]]))</f>
        <v>2017</v>
      </c>
      <c r="N21" t="str">
        <f ca="1">IF(AND(TBRegistrosEntradas[[#This Row],[Data do caixa previsto]]&lt;TODAY(),TBRegistrosEntradas[[#This Row],[Data do caixa realizado]]=""),"Vencida","Não vencida")</f>
        <v>Não vencida</v>
      </c>
      <c r="O21" t="str">
        <f>IF(TBRegistrosEntradas[[#This Row],[Data da competência]]=TBRegistrosEntradas[[#This Row],[Data do caixa previsto]],"À vista","A prazo")</f>
        <v>A prazo</v>
      </c>
      <c r="P2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2" spans="1:16" x14ac:dyDescent="0.25">
      <c r="B22" s="3">
        <v>43017</v>
      </c>
      <c r="C22" s="3">
        <v>43043</v>
      </c>
      <c r="D22" t="s">
        <v>7</v>
      </c>
      <c r="E22" t="s">
        <v>14</v>
      </c>
      <c r="F22" t="s">
        <v>63</v>
      </c>
      <c r="G22" s="49">
        <v>1171</v>
      </c>
      <c r="H22">
        <f>IF(TBRegistrosEntradas[[#This Row],[Data do caixa realizado]]="",0,MONTH(TBRegistrosEntradas[[#This Row],[Data do caixa realizado]]))</f>
        <v>0</v>
      </c>
      <c r="I22">
        <f>IF(TBRegistrosEntradas[[#This Row],[Data do caixa realizado]]="",0,YEAR(TBRegistrosEntradas[[#This Row],[Data do caixa realizado]]))</f>
        <v>0</v>
      </c>
      <c r="J22">
        <f>IF(TBRegistrosEntradas[[#This Row],[Data da competência]]="",0,MONTH(TBRegistrosEntradas[[#This Row],[Data da competência]]))</f>
        <v>10</v>
      </c>
      <c r="K22">
        <f>IF(TBRegistrosEntradas[[#This Row],[Data da competência]]="",0,YEAR(TBRegistrosEntradas[[#This Row],[Data da competência]]))</f>
        <v>2017</v>
      </c>
      <c r="L22" s="36">
        <f>IF(TBRegistrosEntradas[[#This Row],[Data do caixa previsto]]="",0,MONTH(TBRegistrosEntradas[[#This Row],[Data do caixa previsto]]))</f>
        <v>11</v>
      </c>
      <c r="M22">
        <f>IF(TBRegistrosEntradas[[#This Row],[Data do caixa previsto]]="",0,YEAR(TBRegistrosEntradas[[#This Row],[Data do caixa previsto]]))</f>
        <v>2017</v>
      </c>
      <c r="N22" t="str">
        <f ca="1">IF(AND(TBRegistrosEntradas[[#This Row],[Data do caixa previsto]]&lt;TODAY(),TBRegistrosEntradas[[#This Row],[Data do caixa realizado]]=""),"Vencida","Não vencida")</f>
        <v>Vencida</v>
      </c>
      <c r="O22" t="str">
        <f>IF(TBRegistrosEntradas[[#This Row],[Data da competência]]=TBRegistrosEntradas[[#This Row],[Data do caixa previsto]],"À vista","A prazo")</f>
        <v>A prazo</v>
      </c>
      <c r="P2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2357</v>
      </c>
    </row>
    <row r="23" spans="1:16" x14ac:dyDescent="0.25">
      <c r="A23" s="3">
        <v>43134</v>
      </c>
      <c r="B23" s="3">
        <v>43019</v>
      </c>
      <c r="C23" s="3">
        <v>43060</v>
      </c>
      <c r="D23" t="s">
        <v>7</v>
      </c>
      <c r="E23" t="s">
        <v>16</v>
      </c>
      <c r="F23" t="s">
        <v>64</v>
      </c>
      <c r="G23" s="49">
        <v>2587</v>
      </c>
      <c r="H23">
        <f>IF(TBRegistrosEntradas[[#This Row],[Data do caixa realizado]]="",0,MONTH(TBRegistrosEntradas[[#This Row],[Data do caixa realizado]]))</f>
        <v>2</v>
      </c>
      <c r="I23">
        <f>IF(TBRegistrosEntradas[[#This Row],[Data do caixa realizado]]="",0,YEAR(TBRegistrosEntradas[[#This Row],[Data do caixa realizado]]))</f>
        <v>2018</v>
      </c>
      <c r="J23">
        <f>IF(TBRegistrosEntradas[[#This Row],[Data da competência]]="",0,MONTH(TBRegistrosEntradas[[#This Row],[Data da competência]]))</f>
        <v>10</v>
      </c>
      <c r="K23">
        <f>IF(TBRegistrosEntradas[[#This Row],[Data da competência]]="",0,YEAR(TBRegistrosEntradas[[#This Row],[Data da competência]]))</f>
        <v>2017</v>
      </c>
      <c r="L23" s="36">
        <f>IF(TBRegistrosEntradas[[#This Row],[Data do caixa previsto]]="",0,MONTH(TBRegistrosEntradas[[#This Row],[Data do caixa previsto]]))</f>
        <v>11</v>
      </c>
      <c r="M23">
        <f>IF(TBRegistrosEntradas[[#This Row],[Data do caixa previsto]]="",0,YEAR(TBRegistrosEntradas[[#This Row],[Data do caixa previsto]]))</f>
        <v>2017</v>
      </c>
      <c r="N23" t="str">
        <f ca="1">IF(AND(TBRegistrosEntradas[[#This Row],[Data do caixa previsto]]&lt;TODAY(),TBRegistrosEntradas[[#This Row],[Data do caixa realizado]]=""),"Vencida","Não vencida")</f>
        <v>Não vencida</v>
      </c>
      <c r="O23" t="str">
        <f>IF(TBRegistrosEntradas[[#This Row],[Data da competência]]=TBRegistrosEntradas[[#This Row],[Data do caixa previsto]],"À vista","A prazo")</f>
        <v>A prazo</v>
      </c>
      <c r="P2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74</v>
      </c>
    </row>
    <row r="24" spans="1:16" x14ac:dyDescent="0.25">
      <c r="A24" s="3">
        <v>43045</v>
      </c>
      <c r="B24" s="3">
        <v>43023</v>
      </c>
      <c r="C24" s="3">
        <v>43045</v>
      </c>
      <c r="D24" t="s">
        <v>7</v>
      </c>
      <c r="E24" t="s">
        <v>16</v>
      </c>
      <c r="F24" t="s">
        <v>65</v>
      </c>
      <c r="G24" s="49">
        <v>3425</v>
      </c>
      <c r="H24">
        <f>IF(TBRegistrosEntradas[[#This Row],[Data do caixa realizado]]="",0,MONTH(TBRegistrosEntradas[[#This Row],[Data do caixa realizado]]))</f>
        <v>11</v>
      </c>
      <c r="I24">
        <f>IF(TBRegistrosEntradas[[#This Row],[Data do caixa realizado]]="",0,YEAR(TBRegistrosEntradas[[#This Row],[Data do caixa realizado]]))</f>
        <v>2017</v>
      </c>
      <c r="J24">
        <f>IF(TBRegistrosEntradas[[#This Row],[Data da competência]]="",0,MONTH(TBRegistrosEntradas[[#This Row],[Data da competência]]))</f>
        <v>10</v>
      </c>
      <c r="K24">
        <f>IF(TBRegistrosEntradas[[#This Row],[Data da competência]]="",0,YEAR(TBRegistrosEntradas[[#This Row],[Data da competência]]))</f>
        <v>2017</v>
      </c>
      <c r="L24" s="36">
        <f>IF(TBRegistrosEntradas[[#This Row],[Data do caixa previsto]]="",0,MONTH(TBRegistrosEntradas[[#This Row],[Data do caixa previsto]]))</f>
        <v>11</v>
      </c>
      <c r="M24">
        <f>IF(TBRegistrosEntradas[[#This Row],[Data do caixa previsto]]="",0,YEAR(TBRegistrosEntradas[[#This Row],[Data do caixa previsto]]))</f>
        <v>2017</v>
      </c>
      <c r="N24" t="str">
        <f ca="1">IF(AND(TBRegistrosEntradas[[#This Row],[Data do caixa previsto]]&lt;TODAY(),TBRegistrosEntradas[[#This Row],[Data do caixa realizado]]=""),"Vencida","Não vencida")</f>
        <v>Não vencida</v>
      </c>
      <c r="O24" t="str">
        <f>IF(TBRegistrosEntradas[[#This Row],[Data da competência]]=TBRegistrosEntradas[[#This Row],[Data do caixa previsto]],"À vista","A prazo")</f>
        <v>A prazo</v>
      </c>
      <c r="P2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5" spans="1:16" x14ac:dyDescent="0.25">
      <c r="A25" s="3">
        <v>43057</v>
      </c>
      <c r="B25" s="3">
        <v>43026</v>
      </c>
      <c r="C25" s="3">
        <v>43057</v>
      </c>
      <c r="D25" t="s">
        <v>7</v>
      </c>
      <c r="E25" t="s">
        <v>17</v>
      </c>
      <c r="F25" t="s">
        <v>66</v>
      </c>
      <c r="G25" s="49">
        <v>4454</v>
      </c>
      <c r="H25">
        <f>IF(TBRegistrosEntradas[[#This Row],[Data do caixa realizado]]="",0,MONTH(TBRegistrosEntradas[[#This Row],[Data do caixa realizado]]))</f>
        <v>11</v>
      </c>
      <c r="I25">
        <f>IF(TBRegistrosEntradas[[#This Row],[Data do caixa realizado]]="",0,YEAR(TBRegistrosEntradas[[#This Row],[Data do caixa realizado]]))</f>
        <v>2017</v>
      </c>
      <c r="J25">
        <f>IF(TBRegistrosEntradas[[#This Row],[Data da competência]]="",0,MONTH(TBRegistrosEntradas[[#This Row],[Data da competência]]))</f>
        <v>10</v>
      </c>
      <c r="K25">
        <f>IF(TBRegistrosEntradas[[#This Row],[Data da competência]]="",0,YEAR(TBRegistrosEntradas[[#This Row],[Data da competência]]))</f>
        <v>2017</v>
      </c>
      <c r="L25" s="36">
        <f>IF(TBRegistrosEntradas[[#This Row],[Data do caixa previsto]]="",0,MONTH(TBRegistrosEntradas[[#This Row],[Data do caixa previsto]]))</f>
        <v>11</v>
      </c>
      <c r="M25">
        <f>IF(TBRegistrosEntradas[[#This Row],[Data do caixa previsto]]="",0,YEAR(TBRegistrosEntradas[[#This Row],[Data do caixa previsto]]))</f>
        <v>2017</v>
      </c>
      <c r="N25" t="str">
        <f ca="1">IF(AND(TBRegistrosEntradas[[#This Row],[Data do caixa previsto]]&lt;TODAY(),TBRegistrosEntradas[[#This Row],[Data do caixa realizado]]=""),"Vencida","Não vencida")</f>
        <v>Não vencida</v>
      </c>
      <c r="O25" t="str">
        <f>IF(TBRegistrosEntradas[[#This Row],[Data da competência]]=TBRegistrosEntradas[[#This Row],[Data do caixa previsto]],"À vista","A prazo")</f>
        <v>A prazo</v>
      </c>
      <c r="P2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6" spans="1:16" x14ac:dyDescent="0.25">
      <c r="A26" s="3">
        <v>43037</v>
      </c>
      <c r="B26" s="3">
        <v>43030</v>
      </c>
      <c r="C26" s="3">
        <v>43037</v>
      </c>
      <c r="D26" t="s">
        <v>7</v>
      </c>
      <c r="E26" t="s">
        <v>14</v>
      </c>
      <c r="F26" t="s">
        <v>67</v>
      </c>
      <c r="G26" s="49">
        <v>2134</v>
      </c>
      <c r="H26">
        <f>IF(TBRegistrosEntradas[[#This Row],[Data do caixa realizado]]="",0,MONTH(TBRegistrosEntradas[[#This Row],[Data do caixa realizado]]))</f>
        <v>10</v>
      </c>
      <c r="I26">
        <f>IF(TBRegistrosEntradas[[#This Row],[Data do caixa realizado]]="",0,YEAR(TBRegistrosEntradas[[#This Row],[Data do caixa realizado]]))</f>
        <v>2017</v>
      </c>
      <c r="J26">
        <f>IF(TBRegistrosEntradas[[#This Row],[Data da competência]]="",0,MONTH(TBRegistrosEntradas[[#This Row],[Data da competência]]))</f>
        <v>10</v>
      </c>
      <c r="K26">
        <f>IF(TBRegistrosEntradas[[#This Row],[Data da competência]]="",0,YEAR(TBRegistrosEntradas[[#This Row],[Data da competência]]))</f>
        <v>2017</v>
      </c>
      <c r="L26" s="36">
        <f>IF(TBRegistrosEntradas[[#This Row],[Data do caixa previsto]]="",0,MONTH(TBRegistrosEntradas[[#This Row],[Data do caixa previsto]]))</f>
        <v>10</v>
      </c>
      <c r="M26">
        <f>IF(TBRegistrosEntradas[[#This Row],[Data do caixa previsto]]="",0,YEAR(TBRegistrosEntradas[[#This Row],[Data do caixa previsto]]))</f>
        <v>2017</v>
      </c>
      <c r="N26" t="str">
        <f ca="1">IF(AND(TBRegistrosEntradas[[#This Row],[Data do caixa previsto]]&lt;TODAY(),TBRegistrosEntradas[[#This Row],[Data do caixa realizado]]=""),"Vencida","Não vencida")</f>
        <v>Não vencida</v>
      </c>
      <c r="O26" t="str">
        <f>IF(TBRegistrosEntradas[[#This Row],[Data da competência]]=TBRegistrosEntradas[[#This Row],[Data do caixa previsto]],"À vista","A prazo")</f>
        <v>A prazo</v>
      </c>
      <c r="P2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7" spans="1:16" x14ac:dyDescent="0.25">
      <c r="A27" s="3">
        <v>43086</v>
      </c>
      <c r="B27" s="3">
        <v>43032</v>
      </c>
      <c r="C27" s="3">
        <v>43058</v>
      </c>
      <c r="D27" t="s">
        <v>7</v>
      </c>
      <c r="E27" t="s">
        <v>13</v>
      </c>
      <c r="F27" t="s">
        <v>68</v>
      </c>
      <c r="G27" s="49">
        <v>257</v>
      </c>
      <c r="H27">
        <f>IF(TBRegistrosEntradas[[#This Row],[Data do caixa realizado]]="",0,MONTH(TBRegistrosEntradas[[#This Row],[Data do caixa realizado]]))</f>
        <v>12</v>
      </c>
      <c r="I27">
        <f>IF(TBRegistrosEntradas[[#This Row],[Data do caixa realizado]]="",0,YEAR(TBRegistrosEntradas[[#This Row],[Data do caixa realizado]]))</f>
        <v>2017</v>
      </c>
      <c r="J27">
        <f>IF(TBRegistrosEntradas[[#This Row],[Data da competência]]="",0,MONTH(TBRegistrosEntradas[[#This Row],[Data da competência]]))</f>
        <v>10</v>
      </c>
      <c r="K27">
        <f>IF(TBRegistrosEntradas[[#This Row],[Data da competência]]="",0,YEAR(TBRegistrosEntradas[[#This Row],[Data da competência]]))</f>
        <v>2017</v>
      </c>
      <c r="L27" s="36">
        <f>IF(TBRegistrosEntradas[[#This Row],[Data do caixa previsto]]="",0,MONTH(TBRegistrosEntradas[[#This Row],[Data do caixa previsto]]))</f>
        <v>11</v>
      </c>
      <c r="M27">
        <f>IF(TBRegistrosEntradas[[#This Row],[Data do caixa previsto]]="",0,YEAR(TBRegistrosEntradas[[#This Row],[Data do caixa previsto]]))</f>
        <v>2017</v>
      </c>
      <c r="N27" t="str">
        <f ca="1">IF(AND(TBRegistrosEntradas[[#This Row],[Data do caixa previsto]]&lt;TODAY(),TBRegistrosEntradas[[#This Row],[Data do caixa realizado]]=""),"Vencida","Não vencida")</f>
        <v>Não vencida</v>
      </c>
      <c r="O27" t="str">
        <f>IF(TBRegistrosEntradas[[#This Row],[Data da competência]]=TBRegistrosEntradas[[#This Row],[Data do caixa previsto]],"À vista","A prazo")</f>
        <v>A prazo</v>
      </c>
      <c r="P2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28</v>
      </c>
    </row>
    <row r="28" spans="1:16" x14ac:dyDescent="0.25">
      <c r="A28" s="3">
        <v>43068</v>
      </c>
      <c r="B28" s="3">
        <v>43032</v>
      </c>
      <c r="C28" s="3">
        <v>43068</v>
      </c>
      <c r="D28" t="s">
        <v>7</v>
      </c>
      <c r="E28" t="s">
        <v>15</v>
      </c>
      <c r="F28" t="s">
        <v>69</v>
      </c>
      <c r="G28" s="49">
        <v>2019</v>
      </c>
      <c r="H28">
        <f>IF(TBRegistrosEntradas[[#This Row],[Data do caixa realizado]]="",0,MONTH(TBRegistrosEntradas[[#This Row],[Data do caixa realizado]]))</f>
        <v>11</v>
      </c>
      <c r="I28">
        <f>IF(TBRegistrosEntradas[[#This Row],[Data do caixa realizado]]="",0,YEAR(TBRegistrosEntradas[[#This Row],[Data do caixa realizado]]))</f>
        <v>2017</v>
      </c>
      <c r="J28">
        <f>IF(TBRegistrosEntradas[[#This Row],[Data da competência]]="",0,MONTH(TBRegistrosEntradas[[#This Row],[Data da competência]]))</f>
        <v>10</v>
      </c>
      <c r="K28">
        <f>IF(TBRegistrosEntradas[[#This Row],[Data da competência]]="",0,YEAR(TBRegistrosEntradas[[#This Row],[Data da competência]]))</f>
        <v>2017</v>
      </c>
      <c r="L28" s="36">
        <f>IF(TBRegistrosEntradas[[#This Row],[Data do caixa previsto]]="",0,MONTH(TBRegistrosEntradas[[#This Row],[Data do caixa previsto]]))</f>
        <v>11</v>
      </c>
      <c r="M28">
        <f>IF(TBRegistrosEntradas[[#This Row],[Data do caixa previsto]]="",0,YEAR(TBRegistrosEntradas[[#This Row],[Data do caixa previsto]]))</f>
        <v>2017</v>
      </c>
      <c r="N28" t="str">
        <f ca="1">IF(AND(TBRegistrosEntradas[[#This Row],[Data do caixa previsto]]&lt;TODAY(),TBRegistrosEntradas[[#This Row],[Data do caixa realizado]]=""),"Vencida","Não vencida")</f>
        <v>Não vencida</v>
      </c>
      <c r="O28" t="str">
        <f>IF(TBRegistrosEntradas[[#This Row],[Data da competência]]=TBRegistrosEntradas[[#This Row],[Data do caixa previsto]],"À vista","A prazo")</f>
        <v>A prazo</v>
      </c>
      <c r="P2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9" spans="1:16" x14ac:dyDescent="0.25">
      <c r="A29" s="3">
        <v>43091</v>
      </c>
      <c r="B29" s="3">
        <v>43034</v>
      </c>
      <c r="C29" s="3">
        <v>43091</v>
      </c>
      <c r="D29" t="s">
        <v>7</v>
      </c>
      <c r="E29" t="s">
        <v>16</v>
      </c>
      <c r="F29" t="s">
        <v>70</v>
      </c>
      <c r="G29" s="49">
        <v>3696</v>
      </c>
      <c r="H29">
        <f>IF(TBRegistrosEntradas[[#This Row],[Data do caixa realizado]]="",0,MONTH(TBRegistrosEntradas[[#This Row],[Data do caixa realizado]]))</f>
        <v>12</v>
      </c>
      <c r="I29">
        <f>IF(TBRegistrosEntradas[[#This Row],[Data do caixa realizado]]="",0,YEAR(TBRegistrosEntradas[[#This Row],[Data do caixa realizado]]))</f>
        <v>2017</v>
      </c>
      <c r="J29">
        <f>IF(TBRegistrosEntradas[[#This Row],[Data da competência]]="",0,MONTH(TBRegistrosEntradas[[#This Row],[Data da competência]]))</f>
        <v>10</v>
      </c>
      <c r="K29">
        <f>IF(TBRegistrosEntradas[[#This Row],[Data da competência]]="",0,YEAR(TBRegistrosEntradas[[#This Row],[Data da competência]]))</f>
        <v>2017</v>
      </c>
      <c r="L29" s="36">
        <f>IF(TBRegistrosEntradas[[#This Row],[Data do caixa previsto]]="",0,MONTH(TBRegistrosEntradas[[#This Row],[Data do caixa previsto]]))</f>
        <v>12</v>
      </c>
      <c r="M29">
        <f>IF(TBRegistrosEntradas[[#This Row],[Data do caixa previsto]]="",0,YEAR(TBRegistrosEntradas[[#This Row],[Data do caixa previsto]]))</f>
        <v>2017</v>
      </c>
      <c r="N29" t="str">
        <f ca="1">IF(AND(TBRegistrosEntradas[[#This Row],[Data do caixa previsto]]&lt;TODAY(),TBRegistrosEntradas[[#This Row],[Data do caixa realizado]]=""),"Vencida","Não vencida")</f>
        <v>Não vencida</v>
      </c>
      <c r="O29" t="str">
        <f>IF(TBRegistrosEntradas[[#This Row],[Data da competência]]=TBRegistrosEntradas[[#This Row],[Data do caixa previsto]],"À vista","A prazo")</f>
        <v>A prazo</v>
      </c>
      <c r="P2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30" spans="1:16" x14ac:dyDescent="0.25">
      <c r="A30" s="3">
        <v>43052</v>
      </c>
      <c r="B30" s="3">
        <v>43038</v>
      </c>
      <c r="C30" s="3">
        <v>43052</v>
      </c>
      <c r="D30" t="s">
        <v>7</v>
      </c>
      <c r="E30" t="s">
        <v>15</v>
      </c>
      <c r="F30" t="s">
        <v>71</v>
      </c>
      <c r="G30" s="49">
        <v>4446</v>
      </c>
      <c r="H30">
        <f>IF(TBRegistrosEntradas[[#This Row],[Data do caixa realizado]]="",0,MONTH(TBRegistrosEntradas[[#This Row],[Data do caixa realizado]]))</f>
        <v>11</v>
      </c>
      <c r="I30">
        <f>IF(TBRegistrosEntradas[[#This Row],[Data do caixa realizado]]="",0,YEAR(TBRegistrosEntradas[[#This Row],[Data do caixa realizado]]))</f>
        <v>2017</v>
      </c>
      <c r="J30">
        <f>IF(TBRegistrosEntradas[[#This Row],[Data da competência]]="",0,MONTH(TBRegistrosEntradas[[#This Row],[Data da competência]]))</f>
        <v>10</v>
      </c>
      <c r="K30">
        <f>IF(TBRegistrosEntradas[[#This Row],[Data da competência]]="",0,YEAR(TBRegistrosEntradas[[#This Row],[Data da competência]]))</f>
        <v>2017</v>
      </c>
      <c r="L30" s="36">
        <f>IF(TBRegistrosEntradas[[#This Row],[Data do caixa previsto]]="",0,MONTH(TBRegistrosEntradas[[#This Row],[Data do caixa previsto]]))</f>
        <v>11</v>
      </c>
      <c r="M30">
        <f>IF(TBRegistrosEntradas[[#This Row],[Data do caixa previsto]]="",0,YEAR(TBRegistrosEntradas[[#This Row],[Data do caixa previsto]]))</f>
        <v>2017</v>
      </c>
      <c r="N30" t="str">
        <f ca="1">IF(AND(TBRegistrosEntradas[[#This Row],[Data do caixa previsto]]&lt;TODAY(),TBRegistrosEntradas[[#This Row],[Data do caixa realizado]]=""),"Vencida","Não vencida")</f>
        <v>Não vencida</v>
      </c>
      <c r="O30" t="str">
        <f>IF(TBRegistrosEntradas[[#This Row],[Data da competência]]=TBRegistrosEntradas[[#This Row],[Data do caixa previsto]],"À vista","A prazo")</f>
        <v>A prazo</v>
      </c>
      <c r="P3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31" spans="1:16" x14ac:dyDescent="0.25">
      <c r="A31" s="3">
        <v>43057</v>
      </c>
      <c r="B31" s="3">
        <v>43040</v>
      </c>
      <c r="C31" s="3">
        <v>43057</v>
      </c>
      <c r="D31" t="s">
        <v>7</v>
      </c>
      <c r="E31" t="s">
        <v>15</v>
      </c>
      <c r="F31" t="s">
        <v>72</v>
      </c>
      <c r="G31" s="49">
        <v>1445</v>
      </c>
      <c r="H31">
        <f>IF(TBRegistrosEntradas[[#This Row],[Data do caixa realizado]]="",0,MONTH(TBRegistrosEntradas[[#This Row],[Data do caixa realizado]]))</f>
        <v>11</v>
      </c>
      <c r="I31">
        <f>IF(TBRegistrosEntradas[[#This Row],[Data do caixa realizado]]="",0,YEAR(TBRegistrosEntradas[[#This Row],[Data do caixa realizado]]))</f>
        <v>2017</v>
      </c>
      <c r="J31">
        <f>IF(TBRegistrosEntradas[[#This Row],[Data da competência]]="",0,MONTH(TBRegistrosEntradas[[#This Row],[Data da competência]]))</f>
        <v>11</v>
      </c>
      <c r="K31">
        <f>IF(TBRegistrosEntradas[[#This Row],[Data da competência]]="",0,YEAR(TBRegistrosEntradas[[#This Row],[Data da competência]]))</f>
        <v>2017</v>
      </c>
      <c r="L31" s="36">
        <f>IF(TBRegistrosEntradas[[#This Row],[Data do caixa previsto]]="",0,MONTH(TBRegistrosEntradas[[#This Row],[Data do caixa previsto]]))</f>
        <v>11</v>
      </c>
      <c r="M31">
        <f>IF(TBRegistrosEntradas[[#This Row],[Data do caixa previsto]]="",0,YEAR(TBRegistrosEntradas[[#This Row],[Data do caixa previsto]]))</f>
        <v>2017</v>
      </c>
      <c r="N31" t="str">
        <f ca="1">IF(AND(TBRegistrosEntradas[[#This Row],[Data do caixa previsto]]&lt;TODAY(),TBRegistrosEntradas[[#This Row],[Data do caixa realizado]]=""),"Vencida","Não vencida")</f>
        <v>Não vencida</v>
      </c>
      <c r="O31" t="str">
        <f>IF(TBRegistrosEntradas[[#This Row],[Data da competência]]=TBRegistrosEntradas[[#This Row],[Data do caixa previsto]],"À vista","A prazo")</f>
        <v>A prazo</v>
      </c>
      <c r="P3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32" spans="1:16" x14ac:dyDescent="0.25">
      <c r="A32" s="3">
        <v>43082</v>
      </c>
      <c r="B32" s="3">
        <v>43043</v>
      </c>
      <c r="C32" s="3">
        <v>43068</v>
      </c>
      <c r="D32" t="s">
        <v>7</v>
      </c>
      <c r="E32" t="s">
        <v>14</v>
      </c>
      <c r="F32" t="s">
        <v>73</v>
      </c>
      <c r="G32" s="49">
        <v>3559</v>
      </c>
      <c r="H32">
        <f>IF(TBRegistrosEntradas[[#This Row],[Data do caixa realizado]]="",0,MONTH(TBRegistrosEntradas[[#This Row],[Data do caixa realizado]]))</f>
        <v>12</v>
      </c>
      <c r="I32">
        <f>IF(TBRegistrosEntradas[[#This Row],[Data do caixa realizado]]="",0,YEAR(TBRegistrosEntradas[[#This Row],[Data do caixa realizado]]))</f>
        <v>2017</v>
      </c>
      <c r="J32">
        <f>IF(TBRegistrosEntradas[[#This Row],[Data da competência]]="",0,MONTH(TBRegistrosEntradas[[#This Row],[Data da competência]]))</f>
        <v>11</v>
      </c>
      <c r="K32">
        <f>IF(TBRegistrosEntradas[[#This Row],[Data da competência]]="",0,YEAR(TBRegistrosEntradas[[#This Row],[Data da competência]]))</f>
        <v>2017</v>
      </c>
      <c r="L32" s="36">
        <f>IF(TBRegistrosEntradas[[#This Row],[Data do caixa previsto]]="",0,MONTH(TBRegistrosEntradas[[#This Row],[Data do caixa previsto]]))</f>
        <v>11</v>
      </c>
      <c r="M32">
        <f>IF(TBRegistrosEntradas[[#This Row],[Data do caixa previsto]]="",0,YEAR(TBRegistrosEntradas[[#This Row],[Data do caixa previsto]]))</f>
        <v>2017</v>
      </c>
      <c r="N32" t="str">
        <f ca="1">IF(AND(TBRegistrosEntradas[[#This Row],[Data do caixa previsto]]&lt;TODAY(),TBRegistrosEntradas[[#This Row],[Data do caixa realizado]]=""),"Vencida","Não vencida")</f>
        <v>Não vencida</v>
      </c>
      <c r="O32" t="str">
        <f>IF(TBRegistrosEntradas[[#This Row],[Data da competência]]=TBRegistrosEntradas[[#This Row],[Data do caixa previsto]],"À vista","A prazo")</f>
        <v>A prazo</v>
      </c>
      <c r="P3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14</v>
      </c>
    </row>
    <row r="33" spans="1:16" x14ac:dyDescent="0.25">
      <c r="A33" s="3">
        <v>43073</v>
      </c>
      <c r="B33" s="3">
        <v>43047</v>
      </c>
      <c r="C33" s="3">
        <v>43053</v>
      </c>
      <c r="D33" t="s">
        <v>7</v>
      </c>
      <c r="E33" t="s">
        <v>16</v>
      </c>
      <c r="F33" t="s">
        <v>74</v>
      </c>
      <c r="G33" s="49">
        <v>547</v>
      </c>
      <c r="H33">
        <f>IF(TBRegistrosEntradas[[#This Row],[Data do caixa realizado]]="",0,MONTH(TBRegistrosEntradas[[#This Row],[Data do caixa realizado]]))</f>
        <v>12</v>
      </c>
      <c r="I33">
        <f>IF(TBRegistrosEntradas[[#This Row],[Data do caixa realizado]]="",0,YEAR(TBRegistrosEntradas[[#This Row],[Data do caixa realizado]]))</f>
        <v>2017</v>
      </c>
      <c r="J33">
        <f>IF(TBRegistrosEntradas[[#This Row],[Data da competência]]="",0,MONTH(TBRegistrosEntradas[[#This Row],[Data da competência]]))</f>
        <v>11</v>
      </c>
      <c r="K33">
        <f>IF(TBRegistrosEntradas[[#This Row],[Data da competência]]="",0,YEAR(TBRegistrosEntradas[[#This Row],[Data da competência]]))</f>
        <v>2017</v>
      </c>
      <c r="L33" s="36">
        <f>IF(TBRegistrosEntradas[[#This Row],[Data do caixa previsto]]="",0,MONTH(TBRegistrosEntradas[[#This Row],[Data do caixa previsto]]))</f>
        <v>11</v>
      </c>
      <c r="M33">
        <f>IF(TBRegistrosEntradas[[#This Row],[Data do caixa previsto]]="",0,YEAR(TBRegistrosEntradas[[#This Row],[Data do caixa previsto]]))</f>
        <v>2017</v>
      </c>
      <c r="N33" t="str">
        <f ca="1">IF(AND(TBRegistrosEntradas[[#This Row],[Data do caixa previsto]]&lt;TODAY(),TBRegistrosEntradas[[#This Row],[Data do caixa realizado]]=""),"Vencida","Não vencida")</f>
        <v>Não vencida</v>
      </c>
      <c r="O33" t="str">
        <f>IF(TBRegistrosEntradas[[#This Row],[Data da competência]]=TBRegistrosEntradas[[#This Row],[Data do caixa previsto]],"À vista","A prazo")</f>
        <v>A prazo</v>
      </c>
      <c r="P3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20</v>
      </c>
    </row>
    <row r="34" spans="1:16" x14ac:dyDescent="0.25">
      <c r="A34" s="3">
        <v>43090</v>
      </c>
      <c r="B34" s="3">
        <v>43051</v>
      </c>
      <c r="C34" s="3">
        <v>43090</v>
      </c>
      <c r="D34" t="s">
        <v>7</v>
      </c>
      <c r="E34" t="s">
        <v>16</v>
      </c>
      <c r="F34" t="s">
        <v>75</v>
      </c>
      <c r="G34" s="49">
        <v>1221</v>
      </c>
      <c r="H34">
        <f>IF(TBRegistrosEntradas[[#This Row],[Data do caixa realizado]]="",0,MONTH(TBRegistrosEntradas[[#This Row],[Data do caixa realizado]]))</f>
        <v>12</v>
      </c>
      <c r="I34">
        <f>IF(TBRegistrosEntradas[[#This Row],[Data do caixa realizado]]="",0,YEAR(TBRegistrosEntradas[[#This Row],[Data do caixa realizado]]))</f>
        <v>2017</v>
      </c>
      <c r="J34">
        <f>IF(TBRegistrosEntradas[[#This Row],[Data da competência]]="",0,MONTH(TBRegistrosEntradas[[#This Row],[Data da competência]]))</f>
        <v>11</v>
      </c>
      <c r="K34">
        <f>IF(TBRegistrosEntradas[[#This Row],[Data da competência]]="",0,YEAR(TBRegistrosEntradas[[#This Row],[Data da competência]]))</f>
        <v>2017</v>
      </c>
      <c r="L34" s="36">
        <f>IF(TBRegistrosEntradas[[#This Row],[Data do caixa previsto]]="",0,MONTH(TBRegistrosEntradas[[#This Row],[Data do caixa previsto]]))</f>
        <v>12</v>
      </c>
      <c r="M34">
        <f>IF(TBRegistrosEntradas[[#This Row],[Data do caixa previsto]]="",0,YEAR(TBRegistrosEntradas[[#This Row],[Data do caixa previsto]]))</f>
        <v>2017</v>
      </c>
      <c r="N34" t="str">
        <f ca="1">IF(AND(TBRegistrosEntradas[[#This Row],[Data do caixa previsto]]&lt;TODAY(),TBRegistrosEntradas[[#This Row],[Data do caixa realizado]]=""),"Vencida","Não vencida")</f>
        <v>Não vencida</v>
      </c>
      <c r="O34" t="str">
        <f>IF(TBRegistrosEntradas[[#This Row],[Data da competência]]=TBRegistrosEntradas[[#This Row],[Data do caixa previsto]],"À vista","A prazo")</f>
        <v>A prazo</v>
      </c>
      <c r="P3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35" spans="1:16" x14ac:dyDescent="0.25">
      <c r="A35" s="3">
        <v>43130</v>
      </c>
      <c r="B35" s="3">
        <v>43053</v>
      </c>
      <c r="C35" s="3">
        <v>43101</v>
      </c>
      <c r="D35" t="s">
        <v>7</v>
      </c>
      <c r="E35" t="s">
        <v>15</v>
      </c>
      <c r="F35" t="s">
        <v>76</v>
      </c>
      <c r="G35" s="49">
        <v>4108</v>
      </c>
      <c r="H35">
        <f>IF(TBRegistrosEntradas[[#This Row],[Data do caixa realizado]]="",0,MONTH(TBRegistrosEntradas[[#This Row],[Data do caixa realizado]]))</f>
        <v>1</v>
      </c>
      <c r="I35">
        <f>IF(TBRegistrosEntradas[[#This Row],[Data do caixa realizado]]="",0,YEAR(TBRegistrosEntradas[[#This Row],[Data do caixa realizado]]))</f>
        <v>2018</v>
      </c>
      <c r="J35">
        <f>IF(TBRegistrosEntradas[[#This Row],[Data da competência]]="",0,MONTH(TBRegistrosEntradas[[#This Row],[Data da competência]]))</f>
        <v>11</v>
      </c>
      <c r="K35">
        <f>IF(TBRegistrosEntradas[[#This Row],[Data da competência]]="",0,YEAR(TBRegistrosEntradas[[#This Row],[Data da competência]]))</f>
        <v>2017</v>
      </c>
      <c r="L35" s="36">
        <f>IF(TBRegistrosEntradas[[#This Row],[Data do caixa previsto]]="",0,MONTH(TBRegistrosEntradas[[#This Row],[Data do caixa previsto]]))</f>
        <v>1</v>
      </c>
      <c r="M35">
        <f>IF(TBRegistrosEntradas[[#This Row],[Data do caixa previsto]]="",0,YEAR(TBRegistrosEntradas[[#This Row],[Data do caixa previsto]]))</f>
        <v>2018</v>
      </c>
      <c r="N35" t="str">
        <f ca="1">IF(AND(TBRegistrosEntradas[[#This Row],[Data do caixa previsto]]&lt;TODAY(),TBRegistrosEntradas[[#This Row],[Data do caixa realizado]]=""),"Vencida","Não vencida")</f>
        <v>Não vencida</v>
      </c>
      <c r="O35" t="str">
        <f>IF(TBRegistrosEntradas[[#This Row],[Data da competência]]=TBRegistrosEntradas[[#This Row],[Data do caixa previsto]],"À vista","A prazo")</f>
        <v>A prazo</v>
      </c>
      <c r="P3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29</v>
      </c>
    </row>
    <row r="36" spans="1:16" x14ac:dyDescent="0.25">
      <c r="A36" s="3">
        <v>43081</v>
      </c>
      <c r="B36" s="3">
        <v>43055</v>
      </c>
      <c r="C36" s="3">
        <v>43081</v>
      </c>
      <c r="D36" t="s">
        <v>7</v>
      </c>
      <c r="E36" t="s">
        <v>16</v>
      </c>
      <c r="F36" t="s">
        <v>77</v>
      </c>
      <c r="G36" s="49">
        <v>3714</v>
      </c>
      <c r="H36">
        <f>IF(TBRegistrosEntradas[[#This Row],[Data do caixa realizado]]="",0,MONTH(TBRegistrosEntradas[[#This Row],[Data do caixa realizado]]))</f>
        <v>12</v>
      </c>
      <c r="I36">
        <f>IF(TBRegistrosEntradas[[#This Row],[Data do caixa realizado]]="",0,YEAR(TBRegistrosEntradas[[#This Row],[Data do caixa realizado]]))</f>
        <v>2017</v>
      </c>
      <c r="J36">
        <f>IF(TBRegistrosEntradas[[#This Row],[Data da competência]]="",0,MONTH(TBRegistrosEntradas[[#This Row],[Data da competência]]))</f>
        <v>11</v>
      </c>
      <c r="K36">
        <f>IF(TBRegistrosEntradas[[#This Row],[Data da competência]]="",0,YEAR(TBRegistrosEntradas[[#This Row],[Data da competência]]))</f>
        <v>2017</v>
      </c>
      <c r="L36" s="36">
        <f>IF(TBRegistrosEntradas[[#This Row],[Data do caixa previsto]]="",0,MONTH(TBRegistrosEntradas[[#This Row],[Data do caixa previsto]]))</f>
        <v>12</v>
      </c>
      <c r="M36">
        <f>IF(TBRegistrosEntradas[[#This Row],[Data do caixa previsto]]="",0,YEAR(TBRegistrosEntradas[[#This Row],[Data do caixa previsto]]))</f>
        <v>2017</v>
      </c>
      <c r="N36" t="str">
        <f ca="1">IF(AND(TBRegistrosEntradas[[#This Row],[Data do caixa previsto]]&lt;TODAY(),TBRegistrosEntradas[[#This Row],[Data do caixa realizado]]=""),"Vencida","Não vencida")</f>
        <v>Não vencida</v>
      </c>
      <c r="O36" t="str">
        <f>IF(TBRegistrosEntradas[[#This Row],[Data da competência]]=TBRegistrosEntradas[[#This Row],[Data do caixa previsto]],"À vista","A prazo")</f>
        <v>A prazo</v>
      </c>
      <c r="P3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37" spans="1:16" x14ac:dyDescent="0.25">
      <c r="A37" s="3">
        <v>43101</v>
      </c>
      <c r="B37" s="3">
        <v>43057</v>
      </c>
      <c r="C37" s="3">
        <v>43101</v>
      </c>
      <c r="D37" t="s">
        <v>7</v>
      </c>
      <c r="E37" t="s">
        <v>13</v>
      </c>
      <c r="F37" t="s">
        <v>78</v>
      </c>
      <c r="G37" s="49">
        <v>4843</v>
      </c>
      <c r="H37">
        <f>IF(TBRegistrosEntradas[[#This Row],[Data do caixa realizado]]="",0,MONTH(TBRegistrosEntradas[[#This Row],[Data do caixa realizado]]))</f>
        <v>1</v>
      </c>
      <c r="I37">
        <f>IF(TBRegistrosEntradas[[#This Row],[Data do caixa realizado]]="",0,YEAR(TBRegistrosEntradas[[#This Row],[Data do caixa realizado]]))</f>
        <v>2018</v>
      </c>
      <c r="J37">
        <f>IF(TBRegistrosEntradas[[#This Row],[Data da competência]]="",0,MONTH(TBRegistrosEntradas[[#This Row],[Data da competência]]))</f>
        <v>11</v>
      </c>
      <c r="K37">
        <f>IF(TBRegistrosEntradas[[#This Row],[Data da competência]]="",0,YEAR(TBRegistrosEntradas[[#This Row],[Data da competência]]))</f>
        <v>2017</v>
      </c>
      <c r="L37" s="36">
        <f>IF(TBRegistrosEntradas[[#This Row],[Data do caixa previsto]]="",0,MONTH(TBRegistrosEntradas[[#This Row],[Data do caixa previsto]]))</f>
        <v>1</v>
      </c>
      <c r="M37">
        <f>IF(TBRegistrosEntradas[[#This Row],[Data do caixa previsto]]="",0,YEAR(TBRegistrosEntradas[[#This Row],[Data do caixa previsto]]))</f>
        <v>2018</v>
      </c>
      <c r="N37" t="str">
        <f ca="1">IF(AND(TBRegistrosEntradas[[#This Row],[Data do caixa previsto]]&lt;TODAY(),TBRegistrosEntradas[[#This Row],[Data do caixa realizado]]=""),"Vencida","Não vencida")</f>
        <v>Não vencida</v>
      </c>
      <c r="O37" t="str">
        <f>IF(TBRegistrosEntradas[[#This Row],[Data da competência]]=TBRegistrosEntradas[[#This Row],[Data do caixa previsto]],"À vista","A prazo")</f>
        <v>A prazo</v>
      </c>
      <c r="P3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38" spans="1:16" x14ac:dyDescent="0.25">
      <c r="A38" s="3">
        <v>43151</v>
      </c>
      <c r="B38" s="3">
        <v>43058</v>
      </c>
      <c r="C38" s="3">
        <v>43090</v>
      </c>
      <c r="D38" t="s">
        <v>7</v>
      </c>
      <c r="E38" t="s">
        <v>17</v>
      </c>
      <c r="F38" t="s">
        <v>79</v>
      </c>
      <c r="G38" s="49">
        <v>4831</v>
      </c>
      <c r="H38">
        <f>IF(TBRegistrosEntradas[[#This Row],[Data do caixa realizado]]="",0,MONTH(TBRegistrosEntradas[[#This Row],[Data do caixa realizado]]))</f>
        <v>2</v>
      </c>
      <c r="I38">
        <f>IF(TBRegistrosEntradas[[#This Row],[Data do caixa realizado]]="",0,YEAR(TBRegistrosEntradas[[#This Row],[Data do caixa realizado]]))</f>
        <v>2018</v>
      </c>
      <c r="J38">
        <f>IF(TBRegistrosEntradas[[#This Row],[Data da competência]]="",0,MONTH(TBRegistrosEntradas[[#This Row],[Data da competência]]))</f>
        <v>11</v>
      </c>
      <c r="K38">
        <f>IF(TBRegistrosEntradas[[#This Row],[Data da competência]]="",0,YEAR(TBRegistrosEntradas[[#This Row],[Data da competência]]))</f>
        <v>2017</v>
      </c>
      <c r="L38" s="36">
        <f>IF(TBRegistrosEntradas[[#This Row],[Data do caixa previsto]]="",0,MONTH(TBRegistrosEntradas[[#This Row],[Data do caixa previsto]]))</f>
        <v>12</v>
      </c>
      <c r="M38">
        <f>IF(TBRegistrosEntradas[[#This Row],[Data do caixa previsto]]="",0,YEAR(TBRegistrosEntradas[[#This Row],[Data do caixa previsto]]))</f>
        <v>2017</v>
      </c>
      <c r="N38" t="str">
        <f ca="1">IF(AND(TBRegistrosEntradas[[#This Row],[Data do caixa previsto]]&lt;TODAY(),TBRegistrosEntradas[[#This Row],[Data do caixa realizado]]=""),"Vencida","Não vencida")</f>
        <v>Não vencida</v>
      </c>
      <c r="O38" t="str">
        <f>IF(TBRegistrosEntradas[[#This Row],[Data da competência]]=TBRegistrosEntradas[[#This Row],[Data do caixa previsto]],"À vista","A prazo")</f>
        <v>A prazo</v>
      </c>
      <c r="P3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61</v>
      </c>
    </row>
    <row r="39" spans="1:16" x14ac:dyDescent="0.25">
      <c r="A39" s="3">
        <v>43188</v>
      </c>
      <c r="B39" s="3">
        <v>43059</v>
      </c>
      <c r="C39" s="3">
        <v>43105</v>
      </c>
      <c r="D39" t="s">
        <v>7</v>
      </c>
      <c r="E39" t="s">
        <v>16</v>
      </c>
      <c r="F39" t="s">
        <v>80</v>
      </c>
      <c r="G39" s="49">
        <v>2072</v>
      </c>
      <c r="H39">
        <f>IF(TBRegistrosEntradas[[#This Row],[Data do caixa realizado]]="",0,MONTH(TBRegistrosEntradas[[#This Row],[Data do caixa realizado]]))</f>
        <v>3</v>
      </c>
      <c r="I39">
        <f>IF(TBRegistrosEntradas[[#This Row],[Data do caixa realizado]]="",0,YEAR(TBRegistrosEntradas[[#This Row],[Data do caixa realizado]]))</f>
        <v>2018</v>
      </c>
      <c r="J39">
        <f>IF(TBRegistrosEntradas[[#This Row],[Data da competência]]="",0,MONTH(TBRegistrosEntradas[[#This Row],[Data da competência]]))</f>
        <v>11</v>
      </c>
      <c r="K39">
        <f>IF(TBRegistrosEntradas[[#This Row],[Data da competência]]="",0,YEAR(TBRegistrosEntradas[[#This Row],[Data da competência]]))</f>
        <v>2017</v>
      </c>
      <c r="L39" s="36">
        <f>IF(TBRegistrosEntradas[[#This Row],[Data do caixa previsto]]="",0,MONTH(TBRegistrosEntradas[[#This Row],[Data do caixa previsto]]))</f>
        <v>1</v>
      </c>
      <c r="M39">
        <f>IF(TBRegistrosEntradas[[#This Row],[Data do caixa previsto]]="",0,YEAR(TBRegistrosEntradas[[#This Row],[Data do caixa previsto]]))</f>
        <v>2018</v>
      </c>
      <c r="N39" t="str">
        <f ca="1">IF(AND(TBRegistrosEntradas[[#This Row],[Data do caixa previsto]]&lt;TODAY(),TBRegistrosEntradas[[#This Row],[Data do caixa realizado]]=""),"Vencida","Não vencida")</f>
        <v>Não vencida</v>
      </c>
      <c r="O39" t="str">
        <f>IF(TBRegistrosEntradas[[#This Row],[Data da competência]]=TBRegistrosEntradas[[#This Row],[Data do caixa previsto]],"À vista","A prazo")</f>
        <v>A prazo</v>
      </c>
      <c r="P3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83</v>
      </c>
    </row>
    <row r="40" spans="1:16" x14ac:dyDescent="0.25">
      <c r="A40" s="3">
        <v>43122</v>
      </c>
      <c r="B40" s="3">
        <v>43063</v>
      </c>
      <c r="C40" s="3">
        <v>43122</v>
      </c>
      <c r="D40" t="s">
        <v>7</v>
      </c>
      <c r="E40" t="s">
        <v>14</v>
      </c>
      <c r="F40" t="s">
        <v>81</v>
      </c>
      <c r="G40" s="49">
        <v>3992</v>
      </c>
      <c r="H40">
        <f>IF(TBRegistrosEntradas[[#This Row],[Data do caixa realizado]]="",0,MONTH(TBRegistrosEntradas[[#This Row],[Data do caixa realizado]]))</f>
        <v>1</v>
      </c>
      <c r="I40">
        <f>IF(TBRegistrosEntradas[[#This Row],[Data do caixa realizado]]="",0,YEAR(TBRegistrosEntradas[[#This Row],[Data do caixa realizado]]))</f>
        <v>2018</v>
      </c>
      <c r="J40">
        <f>IF(TBRegistrosEntradas[[#This Row],[Data da competência]]="",0,MONTH(TBRegistrosEntradas[[#This Row],[Data da competência]]))</f>
        <v>11</v>
      </c>
      <c r="K40">
        <f>IF(TBRegistrosEntradas[[#This Row],[Data da competência]]="",0,YEAR(TBRegistrosEntradas[[#This Row],[Data da competência]]))</f>
        <v>2017</v>
      </c>
      <c r="L40" s="36">
        <f>IF(TBRegistrosEntradas[[#This Row],[Data do caixa previsto]]="",0,MONTH(TBRegistrosEntradas[[#This Row],[Data do caixa previsto]]))</f>
        <v>1</v>
      </c>
      <c r="M40">
        <f>IF(TBRegistrosEntradas[[#This Row],[Data do caixa previsto]]="",0,YEAR(TBRegistrosEntradas[[#This Row],[Data do caixa previsto]]))</f>
        <v>2018</v>
      </c>
      <c r="N40" t="str">
        <f ca="1">IF(AND(TBRegistrosEntradas[[#This Row],[Data do caixa previsto]]&lt;TODAY(),TBRegistrosEntradas[[#This Row],[Data do caixa realizado]]=""),"Vencida","Não vencida")</f>
        <v>Não vencida</v>
      </c>
      <c r="O40" t="str">
        <f>IF(TBRegistrosEntradas[[#This Row],[Data da competência]]=TBRegistrosEntradas[[#This Row],[Data do caixa previsto]],"À vista","A prazo")</f>
        <v>A prazo</v>
      </c>
      <c r="P4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41" spans="1:16" x14ac:dyDescent="0.25">
      <c r="B41" s="3">
        <v>43068</v>
      </c>
      <c r="C41" s="3">
        <v>43126</v>
      </c>
      <c r="D41" t="s">
        <v>7</v>
      </c>
      <c r="E41" t="s">
        <v>13</v>
      </c>
      <c r="F41" t="s">
        <v>82</v>
      </c>
      <c r="G41" s="49">
        <v>1284</v>
      </c>
      <c r="H41">
        <f>IF(TBRegistrosEntradas[[#This Row],[Data do caixa realizado]]="",0,MONTH(TBRegistrosEntradas[[#This Row],[Data do caixa realizado]]))</f>
        <v>0</v>
      </c>
      <c r="I41">
        <f>IF(TBRegistrosEntradas[[#This Row],[Data do caixa realizado]]="",0,YEAR(TBRegistrosEntradas[[#This Row],[Data do caixa realizado]]))</f>
        <v>0</v>
      </c>
      <c r="J41">
        <f>IF(TBRegistrosEntradas[[#This Row],[Data da competência]]="",0,MONTH(TBRegistrosEntradas[[#This Row],[Data da competência]]))</f>
        <v>11</v>
      </c>
      <c r="K41">
        <f>IF(TBRegistrosEntradas[[#This Row],[Data da competência]]="",0,YEAR(TBRegistrosEntradas[[#This Row],[Data da competência]]))</f>
        <v>2017</v>
      </c>
      <c r="L41" s="36">
        <f>IF(TBRegistrosEntradas[[#This Row],[Data do caixa previsto]]="",0,MONTH(TBRegistrosEntradas[[#This Row],[Data do caixa previsto]]))</f>
        <v>1</v>
      </c>
      <c r="M41">
        <f>IF(TBRegistrosEntradas[[#This Row],[Data do caixa previsto]]="",0,YEAR(TBRegistrosEntradas[[#This Row],[Data do caixa previsto]]))</f>
        <v>2018</v>
      </c>
      <c r="N41" t="str">
        <f ca="1">IF(AND(TBRegistrosEntradas[[#This Row],[Data do caixa previsto]]&lt;TODAY(),TBRegistrosEntradas[[#This Row],[Data do caixa realizado]]=""),"Vencida","Não vencida")</f>
        <v>Vencida</v>
      </c>
      <c r="O41" t="str">
        <f>IF(TBRegistrosEntradas[[#This Row],[Data da competência]]=TBRegistrosEntradas[[#This Row],[Data do caixa previsto]],"À vista","A prazo")</f>
        <v>A prazo</v>
      </c>
      <c r="P4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2274</v>
      </c>
    </row>
    <row r="42" spans="1:16" x14ac:dyDescent="0.25">
      <c r="A42" s="3">
        <v>43121</v>
      </c>
      <c r="B42" s="3">
        <v>43073</v>
      </c>
      <c r="C42" s="3">
        <v>43121</v>
      </c>
      <c r="D42" t="s">
        <v>7</v>
      </c>
      <c r="E42" t="s">
        <v>14</v>
      </c>
      <c r="F42" t="s">
        <v>83</v>
      </c>
      <c r="G42" s="49">
        <v>4073</v>
      </c>
      <c r="H42">
        <f>IF(TBRegistrosEntradas[[#This Row],[Data do caixa realizado]]="",0,MONTH(TBRegistrosEntradas[[#This Row],[Data do caixa realizado]]))</f>
        <v>1</v>
      </c>
      <c r="I42">
        <f>IF(TBRegistrosEntradas[[#This Row],[Data do caixa realizado]]="",0,YEAR(TBRegistrosEntradas[[#This Row],[Data do caixa realizado]]))</f>
        <v>2018</v>
      </c>
      <c r="J42">
        <f>IF(TBRegistrosEntradas[[#This Row],[Data da competência]]="",0,MONTH(TBRegistrosEntradas[[#This Row],[Data da competência]]))</f>
        <v>12</v>
      </c>
      <c r="K42">
        <f>IF(TBRegistrosEntradas[[#This Row],[Data da competência]]="",0,YEAR(TBRegistrosEntradas[[#This Row],[Data da competência]]))</f>
        <v>2017</v>
      </c>
      <c r="L42" s="36">
        <f>IF(TBRegistrosEntradas[[#This Row],[Data do caixa previsto]]="",0,MONTH(TBRegistrosEntradas[[#This Row],[Data do caixa previsto]]))</f>
        <v>1</v>
      </c>
      <c r="M42">
        <f>IF(TBRegistrosEntradas[[#This Row],[Data do caixa previsto]]="",0,YEAR(TBRegistrosEntradas[[#This Row],[Data do caixa previsto]]))</f>
        <v>2018</v>
      </c>
      <c r="N42" t="str">
        <f ca="1">IF(AND(TBRegistrosEntradas[[#This Row],[Data do caixa previsto]]&lt;TODAY(),TBRegistrosEntradas[[#This Row],[Data do caixa realizado]]=""),"Vencida","Não vencida")</f>
        <v>Não vencida</v>
      </c>
      <c r="O42" t="str">
        <f>IF(TBRegistrosEntradas[[#This Row],[Data da competência]]=TBRegistrosEntradas[[#This Row],[Data do caixa previsto]],"À vista","A prazo")</f>
        <v>A prazo</v>
      </c>
      <c r="P4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43" spans="1:16" x14ac:dyDescent="0.25">
      <c r="A43" s="3">
        <v>43084</v>
      </c>
      <c r="B43" s="3">
        <v>43073</v>
      </c>
      <c r="C43" s="3">
        <v>43084</v>
      </c>
      <c r="D43" t="s">
        <v>7</v>
      </c>
      <c r="E43" t="s">
        <v>13</v>
      </c>
      <c r="F43" t="s">
        <v>84</v>
      </c>
      <c r="G43" s="49">
        <v>3008</v>
      </c>
      <c r="H43">
        <f>IF(TBRegistrosEntradas[[#This Row],[Data do caixa realizado]]="",0,MONTH(TBRegistrosEntradas[[#This Row],[Data do caixa realizado]]))</f>
        <v>12</v>
      </c>
      <c r="I43">
        <f>IF(TBRegistrosEntradas[[#This Row],[Data do caixa realizado]]="",0,YEAR(TBRegistrosEntradas[[#This Row],[Data do caixa realizado]]))</f>
        <v>2017</v>
      </c>
      <c r="J43">
        <f>IF(TBRegistrosEntradas[[#This Row],[Data da competência]]="",0,MONTH(TBRegistrosEntradas[[#This Row],[Data da competência]]))</f>
        <v>12</v>
      </c>
      <c r="K43">
        <f>IF(TBRegistrosEntradas[[#This Row],[Data da competência]]="",0,YEAR(TBRegistrosEntradas[[#This Row],[Data da competência]]))</f>
        <v>2017</v>
      </c>
      <c r="L43" s="36">
        <f>IF(TBRegistrosEntradas[[#This Row],[Data do caixa previsto]]="",0,MONTH(TBRegistrosEntradas[[#This Row],[Data do caixa previsto]]))</f>
        <v>12</v>
      </c>
      <c r="M43">
        <f>IF(TBRegistrosEntradas[[#This Row],[Data do caixa previsto]]="",0,YEAR(TBRegistrosEntradas[[#This Row],[Data do caixa previsto]]))</f>
        <v>2017</v>
      </c>
      <c r="N43" t="str">
        <f ca="1">IF(AND(TBRegistrosEntradas[[#This Row],[Data do caixa previsto]]&lt;TODAY(),TBRegistrosEntradas[[#This Row],[Data do caixa realizado]]=""),"Vencida","Não vencida")</f>
        <v>Não vencida</v>
      </c>
      <c r="O43" t="str">
        <f>IF(TBRegistrosEntradas[[#This Row],[Data da competência]]=TBRegistrosEntradas[[#This Row],[Data do caixa previsto]],"À vista","A prazo")</f>
        <v>A prazo</v>
      </c>
      <c r="P4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44" spans="1:16" x14ac:dyDescent="0.25">
      <c r="A44" s="3">
        <v>43131</v>
      </c>
      <c r="B44" s="3">
        <v>43080</v>
      </c>
      <c r="C44" s="3">
        <v>43131</v>
      </c>
      <c r="D44" t="s">
        <v>7</v>
      </c>
      <c r="E44" t="s">
        <v>13</v>
      </c>
      <c r="F44" t="s">
        <v>85</v>
      </c>
      <c r="G44" s="49">
        <v>1267</v>
      </c>
      <c r="H44">
        <f>IF(TBRegistrosEntradas[[#This Row],[Data do caixa realizado]]="",0,MONTH(TBRegistrosEntradas[[#This Row],[Data do caixa realizado]]))</f>
        <v>1</v>
      </c>
      <c r="I44">
        <f>IF(TBRegistrosEntradas[[#This Row],[Data do caixa realizado]]="",0,YEAR(TBRegistrosEntradas[[#This Row],[Data do caixa realizado]]))</f>
        <v>2018</v>
      </c>
      <c r="J44">
        <f>IF(TBRegistrosEntradas[[#This Row],[Data da competência]]="",0,MONTH(TBRegistrosEntradas[[#This Row],[Data da competência]]))</f>
        <v>12</v>
      </c>
      <c r="K44">
        <f>IF(TBRegistrosEntradas[[#This Row],[Data da competência]]="",0,YEAR(TBRegistrosEntradas[[#This Row],[Data da competência]]))</f>
        <v>2017</v>
      </c>
      <c r="L44" s="36">
        <f>IF(TBRegistrosEntradas[[#This Row],[Data do caixa previsto]]="",0,MONTH(TBRegistrosEntradas[[#This Row],[Data do caixa previsto]]))</f>
        <v>1</v>
      </c>
      <c r="M44">
        <f>IF(TBRegistrosEntradas[[#This Row],[Data do caixa previsto]]="",0,YEAR(TBRegistrosEntradas[[#This Row],[Data do caixa previsto]]))</f>
        <v>2018</v>
      </c>
      <c r="N44" t="str">
        <f ca="1">IF(AND(TBRegistrosEntradas[[#This Row],[Data do caixa previsto]]&lt;TODAY(),TBRegistrosEntradas[[#This Row],[Data do caixa realizado]]=""),"Vencida","Não vencida")</f>
        <v>Não vencida</v>
      </c>
      <c r="O44" t="str">
        <f>IF(TBRegistrosEntradas[[#This Row],[Data da competência]]=TBRegistrosEntradas[[#This Row],[Data do caixa previsto]],"À vista","A prazo")</f>
        <v>A prazo</v>
      </c>
      <c r="P4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45" spans="1:16" x14ac:dyDescent="0.25">
      <c r="A45" s="3">
        <v>43103</v>
      </c>
      <c r="B45" s="3">
        <v>43082</v>
      </c>
      <c r="C45" s="3">
        <v>43103</v>
      </c>
      <c r="D45" t="s">
        <v>7</v>
      </c>
      <c r="E45" t="s">
        <v>13</v>
      </c>
      <c r="F45" t="s">
        <v>86</v>
      </c>
      <c r="G45" s="49">
        <v>284</v>
      </c>
      <c r="H45">
        <f>IF(TBRegistrosEntradas[[#This Row],[Data do caixa realizado]]="",0,MONTH(TBRegistrosEntradas[[#This Row],[Data do caixa realizado]]))</f>
        <v>1</v>
      </c>
      <c r="I45">
        <f>IF(TBRegistrosEntradas[[#This Row],[Data do caixa realizado]]="",0,YEAR(TBRegistrosEntradas[[#This Row],[Data do caixa realizado]]))</f>
        <v>2018</v>
      </c>
      <c r="J45">
        <f>IF(TBRegistrosEntradas[[#This Row],[Data da competência]]="",0,MONTH(TBRegistrosEntradas[[#This Row],[Data da competência]]))</f>
        <v>12</v>
      </c>
      <c r="K45">
        <f>IF(TBRegistrosEntradas[[#This Row],[Data da competência]]="",0,YEAR(TBRegistrosEntradas[[#This Row],[Data da competência]]))</f>
        <v>2017</v>
      </c>
      <c r="L45" s="36">
        <f>IF(TBRegistrosEntradas[[#This Row],[Data do caixa previsto]]="",0,MONTH(TBRegistrosEntradas[[#This Row],[Data do caixa previsto]]))</f>
        <v>1</v>
      </c>
      <c r="M45">
        <f>IF(TBRegistrosEntradas[[#This Row],[Data do caixa previsto]]="",0,YEAR(TBRegistrosEntradas[[#This Row],[Data do caixa previsto]]))</f>
        <v>2018</v>
      </c>
      <c r="N45" t="str">
        <f ca="1">IF(AND(TBRegistrosEntradas[[#This Row],[Data do caixa previsto]]&lt;TODAY(),TBRegistrosEntradas[[#This Row],[Data do caixa realizado]]=""),"Vencida","Não vencida")</f>
        <v>Não vencida</v>
      </c>
      <c r="O45" t="str">
        <f>IF(TBRegistrosEntradas[[#This Row],[Data da competência]]=TBRegistrosEntradas[[#This Row],[Data do caixa previsto]],"À vista","A prazo")</f>
        <v>A prazo</v>
      </c>
      <c r="P4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46" spans="1:16" x14ac:dyDescent="0.25">
      <c r="A46" s="3">
        <v>43086</v>
      </c>
      <c r="B46" s="3">
        <v>43083</v>
      </c>
      <c r="C46" s="3">
        <v>43086</v>
      </c>
      <c r="D46" t="s">
        <v>7</v>
      </c>
      <c r="E46" t="s">
        <v>16</v>
      </c>
      <c r="F46" t="s">
        <v>87</v>
      </c>
      <c r="G46" s="49">
        <v>2046</v>
      </c>
      <c r="H46">
        <f>IF(TBRegistrosEntradas[[#This Row],[Data do caixa realizado]]="",0,MONTH(TBRegistrosEntradas[[#This Row],[Data do caixa realizado]]))</f>
        <v>12</v>
      </c>
      <c r="I46">
        <f>IF(TBRegistrosEntradas[[#This Row],[Data do caixa realizado]]="",0,YEAR(TBRegistrosEntradas[[#This Row],[Data do caixa realizado]]))</f>
        <v>2017</v>
      </c>
      <c r="J46">
        <f>IF(TBRegistrosEntradas[[#This Row],[Data da competência]]="",0,MONTH(TBRegistrosEntradas[[#This Row],[Data da competência]]))</f>
        <v>12</v>
      </c>
      <c r="K46">
        <f>IF(TBRegistrosEntradas[[#This Row],[Data da competência]]="",0,YEAR(TBRegistrosEntradas[[#This Row],[Data da competência]]))</f>
        <v>2017</v>
      </c>
      <c r="L46" s="36">
        <f>IF(TBRegistrosEntradas[[#This Row],[Data do caixa previsto]]="",0,MONTH(TBRegistrosEntradas[[#This Row],[Data do caixa previsto]]))</f>
        <v>12</v>
      </c>
      <c r="M46">
        <f>IF(TBRegistrosEntradas[[#This Row],[Data do caixa previsto]]="",0,YEAR(TBRegistrosEntradas[[#This Row],[Data do caixa previsto]]))</f>
        <v>2017</v>
      </c>
      <c r="N46" t="str">
        <f ca="1">IF(AND(TBRegistrosEntradas[[#This Row],[Data do caixa previsto]]&lt;TODAY(),TBRegistrosEntradas[[#This Row],[Data do caixa realizado]]=""),"Vencida","Não vencida")</f>
        <v>Não vencida</v>
      </c>
      <c r="O46" t="str">
        <f>IF(TBRegistrosEntradas[[#This Row],[Data da competência]]=TBRegistrosEntradas[[#This Row],[Data do caixa previsto]],"À vista","A prazo")</f>
        <v>A prazo</v>
      </c>
      <c r="P4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47" spans="1:16" x14ac:dyDescent="0.25">
      <c r="A47" s="3">
        <v>43135</v>
      </c>
      <c r="B47" s="3">
        <v>43085</v>
      </c>
      <c r="C47" s="3">
        <v>43122</v>
      </c>
      <c r="D47" t="s">
        <v>7</v>
      </c>
      <c r="E47" t="s">
        <v>14</v>
      </c>
      <c r="F47" t="s">
        <v>88</v>
      </c>
      <c r="G47" s="49">
        <v>3880</v>
      </c>
      <c r="H47">
        <f>IF(TBRegistrosEntradas[[#This Row],[Data do caixa realizado]]="",0,MONTH(TBRegistrosEntradas[[#This Row],[Data do caixa realizado]]))</f>
        <v>2</v>
      </c>
      <c r="I47">
        <f>IF(TBRegistrosEntradas[[#This Row],[Data do caixa realizado]]="",0,YEAR(TBRegistrosEntradas[[#This Row],[Data do caixa realizado]]))</f>
        <v>2018</v>
      </c>
      <c r="J47">
        <f>IF(TBRegistrosEntradas[[#This Row],[Data da competência]]="",0,MONTH(TBRegistrosEntradas[[#This Row],[Data da competência]]))</f>
        <v>12</v>
      </c>
      <c r="K47">
        <f>IF(TBRegistrosEntradas[[#This Row],[Data da competência]]="",0,YEAR(TBRegistrosEntradas[[#This Row],[Data da competência]]))</f>
        <v>2017</v>
      </c>
      <c r="L47" s="36">
        <f>IF(TBRegistrosEntradas[[#This Row],[Data do caixa previsto]]="",0,MONTH(TBRegistrosEntradas[[#This Row],[Data do caixa previsto]]))</f>
        <v>1</v>
      </c>
      <c r="M47">
        <f>IF(TBRegistrosEntradas[[#This Row],[Data do caixa previsto]]="",0,YEAR(TBRegistrosEntradas[[#This Row],[Data do caixa previsto]]))</f>
        <v>2018</v>
      </c>
      <c r="N47" t="str">
        <f ca="1">IF(AND(TBRegistrosEntradas[[#This Row],[Data do caixa previsto]]&lt;TODAY(),TBRegistrosEntradas[[#This Row],[Data do caixa realizado]]=""),"Vencida","Não vencida")</f>
        <v>Não vencida</v>
      </c>
      <c r="O47" t="str">
        <f>IF(TBRegistrosEntradas[[#This Row],[Data da competência]]=TBRegistrosEntradas[[#This Row],[Data do caixa previsto]],"À vista","A prazo")</f>
        <v>A prazo</v>
      </c>
      <c r="P4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13</v>
      </c>
    </row>
    <row r="48" spans="1:16" x14ac:dyDescent="0.25">
      <c r="A48" s="3">
        <v>43123</v>
      </c>
      <c r="B48" s="3">
        <v>43086</v>
      </c>
      <c r="C48" s="3">
        <v>43123</v>
      </c>
      <c r="D48" t="s">
        <v>7</v>
      </c>
      <c r="E48" t="s">
        <v>14</v>
      </c>
      <c r="F48" t="s">
        <v>89</v>
      </c>
      <c r="G48" s="49">
        <v>3149</v>
      </c>
      <c r="H48">
        <f>IF(TBRegistrosEntradas[[#This Row],[Data do caixa realizado]]="",0,MONTH(TBRegistrosEntradas[[#This Row],[Data do caixa realizado]]))</f>
        <v>1</v>
      </c>
      <c r="I48">
        <f>IF(TBRegistrosEntradas[[#This Row],[Data do caixa realizado]]="",0,YEAR(TBRegistrosEntradas[[#This Row],[Data do caixa realizado]]))</f>
        <v>2018</v>
      </c>
      <c r="J48">
        <f>IF(TBRegistrosEntradas[[#This Row],[Data da competência]]="",0,MONTH(TBRegistrosEntradas[[#This Row],[Data da competência]]))</f>
        <v>12</v>
      </c>
      <c r="K48">
        <f>IF(TBRegistrosEntradas[[#This Row],[Data da competência]]="",0,YEAR(TBRegistrosEntradas[[#This Row],[Data da competência]]))</f>
        <v>2017</v>
      </c>
      <c r="L48" s="36">
        <f>IF(TBRegistrosEntradas[[#This Row],[Data do caixa previsto]]="",0,MONTH(TBRegistrosEntradas[[#This Row],[Data do caixa previsto]]))</f>
        <v>1</v>
      </c>
      <c r="M48">
        <f>IF(TBRegistrosEntradas[[#This Row],[Data do caixa previsto]]="",0,YEAR(TBRegistrosEntradas[[#This Row],[Data do caixa previsto]]))</f>
        <v>2018</v>
      </c>
      <c r="N48" t="str">
        <f ca="1">IF(AND(TBRegistrosEntradas[[#This Row],[Data do caixa previsto]]&lt;TODAY(),TBRegistrosEntradas[[#This Row],[Data do caixa realizado]]=""),"Vencida","Não vencida")</f>
        <v>Não vencida</v>
      </c>
      <c r="O48" t="str">
        <f>IF(TBRegistrosEntradas[[#This Row],[Data da competência]]=TBRegistrosEntradas[[#This Row],[Data do caixa previsto]],"À vista","A prazo")</f>
        <v>A prazo</v>
      </c>
      <c r="P4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49" spans="1:16" x14ac:dyDescent="0.25">
      <c r="A49" s="3">
        <v>43125</v>
      </c>
      <c r="B49" s="3">
        <v>43088</v>
      </c>
      <c r="C49" s="3">
        <v>43125</v>
      </c>
      <c r="D49" t="s">
        <v>7</v>
      </c>
      <c r="E49" t="s">
        <v>16</v>
      </c>
      <c r="F49" t="s">
        <v>90</v>
      </c>
      <c r="G49" s="49">
        <v>668</v>
      </c>
      <c r="H49">
        <f>IF(TBRegistrosEntradas[[#This Row],[Data do caixa realizado]]="",0,MONTH(TBRegistrosEntradas[[#This Row],[Data do caixa realizado]]))</f>
        <v>1</v>
      </c>
      <c r="I49">
        <f>IF(TBRegistrosEntradas[[#This Row],[Data do caixa realizado]]="",0,YEAR(TBRegistrosEntradas[[#This Row],[Data do caixa realizado]]))</f>
        <v>2018</v>
      </c>
      <c r="J49">
        <f>IF(TBRegistrosEntradas[[#This Row],[Data da competência]]="",0,MONTH(TBRegistrosEntradas[[#This Row],[Data da competência]]))</f>
        <v>12</v>
      </c>
      <c r="K49">
        <f>IF(TBRegistrosEntradas[[#This Row],[Data da competência]]="",0,YEAR(TBRegistrosEntradas[[#This Row],[Data da competência]]))</f>
        <v>2017</v>
      </c>
      <c r="L49" s="36">
        <f>IF(TBRegistrosEntradas[[#This Row],[Data do caixa previsto]]="",0,MONTH(TBRegistrosEntradas[[#This Row],[Data do caixa previsto]]))</f>
        <v>1</v>
      </c>
      <c r="M49">
        <f>IF(TBRegistrosEntradas[[#This Row],[Data do caixa previsto]]="",0,YEAR(TBRegistrosEntradas[[#This Row],[Data do caixa previsto]]))</f>
        <v>2018</v>
      </c>
      <c r="N49" t="str">
        <f ca="1">IF(AND(TBRegistrosEntradas[[#This Row],[Data do caixa previsto]]&lt;TODAY(),TBRegistrosEntradas[[#This Row],[Data do caixa realizado]]=""),"Vencida","Não vencida")</f>
        <v>Não vencida</v>
      </c>
      <c r="O49" t="str">
        <f>IF(TBRegistrosEntradas[[#This Row],[Data da competência]]=TBRegistrosEntradas[[#This Row],[Data do caixa previsto]],"À vista","A prazo")</f>
        <v>A prazo</v>
      </c>
      <c r="P4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50" spans="1:16" x14ac:dyDescent="0.25">
      <c r="A50" s="3">
        <v>43117</v>
      </c>
      <c r="B50" s="3">
        <v>43089</v>
      </c>
      <c r="C50" s="3">
        <v>43117</v>
      </c>
      <c r="D50" t="s">
        <v>7</v>
      </c>
      <c r="E50" t="s">
        <v>17</v>
      </c>
      <c r="F50" t="s">
        <v>91</v>
      </c>
      <c r="G50" s="49">
        <v>3721</v>
      </c>
      <c r="H50">
        <f>IF(TBRegistrosEntradas[[#This Row],[Data do caixa realizado]]="",0,MONTH(TBRegistrosEntradas[[#This Row],[Data do caixa realizado]]))</f>
        <v>1</v>
      </c>
      <c r="I50">
        <f>IF(TBRegistrosEntradas[[#This Row],[Data do caixa realizado]]="",0,YEAR(TBRegistrosEntradas[[#This Row],[Data do caixa realizado]]))</f>
        <v>2018</v>
      </c>
      <c r="J50">
        <f>IF(TBRegistrosEntradas[[#This Row],[Data da competência]]="",0,MONTH(TBRegistrosEntradas[[#This Row],[Data da competência]]))</f>
        <v>12</v>
      </c>
      <c r="K50">
        <f>IF(TBRegistrosEntradas[[#This Row],[Data da competência]]="",0,YEAR(TBRegistrosEntradas[[#This Row],[Data da competência]]))</f>
        <v>2017</v>
      </c>
      <c r="L50" s="36">
        <f>IF(TBRegistrosEntradas[[#This Row],[Data do caixa previsto]]="",0,MONTH(TBRegistrosEntradas[[#This Row],[Data do caixa previsto]]))</f>
        <v>1</v>
      </c>
      <c r="M50">
        <f>IF(TBRegistrosEntradas[[#This Row],[Data do caixa previsto]]="",0,YEAR(TBRegistrosEntradas[[#This Row],[Data do caixa previsto]]))</f>
        <v>2018</v>
      </c>
      <c r="N50" t="str">
        <f ca="1">IF(AND(TBRegistrosEntradas[[#This Row],[Data do caixa previsto]]&lt;TODAY(),TBRegistrosEntradas[[#This Row],[Data do caixa realizado]]=""),"Vencida","Não vencida")</f>
        <v>Não vencida</v>
      </c>
      <c r="O50" t="str">
        <f>IF(TBRegistrosEntradas[[#This Row],[Data da competência]]=TBRegistrosEntradas[[#This Row],[Data do caixa previsto]],"À vista","A prazo")</f>
        <v>A prazo</v>
      </c>
      <c r="P5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51" spans="1:16" x14ac:dyDescent="0.25">
      <c r="A51" s="3">
        <v>43222</v>
      </c>
      <c r="B51" s="3">
        <v>43091</v>
      </c>
      <c r="C51" s="3">
        <v>43133</v>
      </c>
      <c r="D51" t="s">
        <v>7</v>
      </c>
      <c r="E51" t="s">
        <v>14</v>
      </c>
      <c r="F51" t="s">
        <v>92</v>
      </c>
      <c r="G51" s="49">
        <v>3114</v>
      </c>
      <c r="H51">
        <f>IF(TBRegistrosEntradas[[#This Row],[Data do caixa realizado]]="",0,MONTH(TBRegistrosEntradas[[#This Row],[Data do caixa realizado]]))</f>
        <v>5</v>
      </c>
      <c r="I51">
        <f>IF(TBRegistrosEntradas[[#This Row],[Data do caixa realizado]]="",0,YEAR(TBRegistrosEntradas[[#This Row],[Data do caixa realizado]]))</f>
        <v>2018</v>
      </c>
      <c r="J51">
        <f>IF(TBRegistrosEntradas[[#This Row],[Data da competência]]="",0,MONTH(TBRegistrosEntradas[[#This Row],[Data da competência]]))</f>
        <v>12</v>
      </c>
      <c r="K51">
        <f>IF(TBRegistrosEntradas[[#This Row],[Data da competência]]="",0,YEAR(TBRegistrosEntradas[[#This Row],[Data da competência]]))</f>
        <v>2017</v>
      </c>
      <c r="L51" s="36">
        <f>IF(TBRegistrosEntradas[[#This Row],[Data do caixa previsto]]="",0,MONTH(TBRegistrosEntradas[[#This Row],[Data do caixa previsto]]))</f>
        <v>2</v>
      </c>
      <c r="M51">
        <f>IF(TBRegistrosEntradas[[#This Row],[Data do caixa previsto]]="",0,YEAR(TBRegistrosEntradas[[#This Row],[Data do caixa previsto]]))</f>
        <v>2018</v>
      </c>
      <c r="N51" t="str">
        <f ca="1">IF(AND(TBRegistrosEntradas[[#This Row],[Data do caixa previsto]]&lt;TODAY(),TBRegistrosEntradas[[#This Row],[Data do caixa realizado]]=""),"Vencida","Não vencida")</f>
        <v>Não vencida</v>
      </c>
      <c r="O51" t="str">
        <f>IF(TBRegistrosEntradas[[#This Row],[Data da competência]]=TBRegistrosEntradas[[#This Row],[Data do caixa previsto]],"À vista","A prazo")</f>
        <v>A prazo</v>
      </c>
      <c r="P5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89</v>
      </c>
    </row>
    <row r="52" spans="1:16" x14ac:dyDescent="0.25">
      <c r="A52" s="3">
        <v>43171</v>
      </c>
      <c r="B52" s="3">
        <v>43095</v>
      </c>
      <c r="C52" s="3">
        <v>43150</v>
      </c>
      <c r="D52" t="s">
        <v>7</v>
      </c>
      <c r="E52" t="s">
        <v>16</v>
      </c>
      <c r="F52" t="s">
        <v>93</v>
      </c>
      <c r="G52" s="49">
        <v>1436</v>
      </c>
      <c r="H52">
        <f>IF(TBRegistrosEntradas[[#This Row],[Data do caixa realizado]]="",0,MONTH(TBRegistrosEntradas[[#This Row],[Data do caixa realizado]]))</f>
        <v>3</v>
      </c>
      <c r="I52">
        <f>IF(TBRegistrosEntradas[[#This Row],[Data do caixa realizado]]="",0,YEAR(TBRegistrosEntradas[[#This Row],[Data do caixa realizado]]))</f>
        <v>2018</v>
      </c>
      <c r="J52">
        <f>IF(TBRegistrosEntradas[[#This Row],[Data da competência]]="",0,MONTH(TBRegistrosEntradas[[#This Row],[Data da competência]]))</f>
        <v>12</v>
      </c>
      <c r="K52">
        <f>IF(TBRegistrosEntradas[[#This Row],[Data da competência]]="",0,YEAR(TBRegistrosEntradas[[#This Row],[Data da competência]]))</f>
        <v>2017</v>
      </c>
      <c r="L52" s="36">
        <f>IF(TBRegistrosEntradas[[#This Row],[Data do caixa previsto]]="",0,MONTH(TBRegistrosEntradas[[#This Row],[Data do caixa previsto]]))</f>
        <v>2</v>
      </c>
      <c r="M52">
        <f>IF(TBRegistrosEntradas[[#This Row],[Data do caixa previsto]]="",0,YEAR(TBRegistrosEntradas[[#This Row],[Data do caixa previsto]]))</f>
        <v>2018</v>
      </c>
      <c r="N52" t="str">
        <f ca="1">IF(AND(TBRegistrosEntradas[[#This Row],[Data do caixa previsto]]&lt;TODAY(),TBRegistrosEntradas[[#This Row],[Data do caixa realizado]]=""),"Vencida","Não vencida")</f>
        <v>Não vencida</v>
      </c>
      <c r="O52" t="str">
        <f>IF(TBRegistrosEntradas[[#This Row],[Data da competência]]=TBRegistrosEntradas[[#This Row],[Data do caixa previsto]],"À vista","A prazo")</f>
        <v>A prazo</v>
      </c>
      <c r="P5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21</v>
      </c>
    </row>
    <row r="53" spans="1:16" x14ac:dyDescent="0.25">
      <c r="A53" s="3">
        <v>43101</v>
      </c>
      <c r="B53" s="3">
        <v>43099</v>
      </c>
      <c r="C53" s="3">
        <v>43101</v>
      </c>
      <c r="D53" t="s">
        <v>7</v>
      </c>
      <c r="E53" t="s">
        <v>16</v>
      </c>
      <c r="F53" t="s">
        <v>94</v>
      </c>
      <c r="G53" s="49">
        <v>3192</v>
      </c>
      <c r="H53">
        <f>IF(TBRegistrosEntradas[[#This Row],[Data do caixa realizado]]="",0,MONTH(TBRegistrosEntradas[[#This Row],[Data do caixa realizado]]))</f>
        <v>1</v>
      </c>
      <c r="I53">
        <f>IF(TBRegistrosEntradas[[#This Row],[Data do caixa realizado]]="",0,YEAR(TBRegistrosEntradas[[#This Row],[Data do caixa realizado]]))</f>
        <v>2018</v>
      </c>
      <c r="J53">
        <f>IF(TBRegistrosEntradas[[#This Row],[Data da competência]]="",0,MONTH(TBRegistrosEntradas[[#This Row],[Data da competência]]))</f>
        <v>12</v>
      </c>
      <c r="K53">
        <f>IF(TBRegistrosEntradas[[#This Row],[Data da competência]]="",0,YEAR(TBRegistrosEntradas[[#This Row],[Data da competência]]))</f>
        <v>2017</v>
      </c>
      <c r="L53" s="36">
        <f>IF(TBRegistrosEntradas[[#This Row],[Data do caixa previsto]]="",0,MONTH(TBRegistrosEntradas[[#This Row],[Data do caixa previsto]]))</f>
        <v>1</v>
      </c>
      <c r="M53">
        <f>IF(TBRegistrosEntradas[[#This Row],[Data do caixa previsto]]="",0,YEAR(TBRegistrosEntradas[[#This Row],[Data do caixa previsto]]))</f>
        <v>2018</v>
      </c>
      <c r="N53" t="str">
        <f ca="1">IF(AND(TBRegistrosEntradas[[#This Row],[Data do caixa previsto]]&lt;TODAY(),TBRegistrosEntradas[[#This Row],[Data do caixa realizado]]=""),"Vencida","Não vencida")</f>
        <v>Não vencida</v>
      </c>
      <c r="O53" t="str">
        <f>IF(TBRegistrosEntradas[[#This Row],[Data da competência]]=TBRegistrosEntradas[[#This Row],[Data do caixa previsto]],"À vista","A prazo")</f>
        <v>A prazo</v>
      </c>
      <c r="P5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54" spans="1:16" x14ac:dyDescent="0.25">
      <c r="A54" s="3">
        <v>43144</v>
      </c>
      <c r="B54" s="3">
        <v>43100</v>
      </c>
      <c r="C54" s="3">
        <v>43144</v>
      </c>
      <c r="D54" t="s">
        <v>7</v>
      </c>
      <c r="E54" t="s">
        <v>17</v>
      </c>
      <c r="F54" t="s">
        <v>95</v>
      </c>
      <c r="G54" s="49">
        <v>2687</v>
      </c>
      <c r="H54">
        <f>IF(TBRegistrosEntradas[[#This Row],[Data do caixa realizado]]="",0,MONTH(TBRegistrosEntradas[[#This Row],[Data do caixa realizado]]))</f>
        <v>2</v>
      </c>
      <c r="I54">
        <f>IF(TBRegistrosEntradas[[#This Row],[Data do caixa realizado]]="",0,YEAR(TBRegistrosEntradas[[#This Row],[Data do caixa realizado]]))</f>
        <v>2018</v>
      </c>
      <c r="J54">
        <f>IF(TBRegistrosEntradas[[#This Row],[Data da competência]]="",0,MONTH(TBRegistrosEntradas[[#This Row],[Data da competência]]))</f>
        <v>12</v>
      </c>
      <c r="K54">
        <f>IF(TBRegistrosEntradas[[#This Row],[Data da competência]]="",0,YEAR(TBRegistrosEntradas[[#This Row],[Data da competência]]))</f>
        <v>2017</v>
      </c>
      <c r="L54" s="36">
        <f>IF(TBRegistrosEntradas[[#This Row],[Data do caixa previsto]]="",0,MONTH(TBRegistrosEntradas[[#This Row],[Data do caixa previsto]]))</f>
        <v>2</v>
      </c>
      <c r="M54">
        <f>IF(TBRegistrosEntradas[[#This Row],[Data do caixa previsto]]="",0,YEAR(TBRegistrosEntradas[[#This Row],[Data do caixa previsto]]))</f>
        <v>2018</v>
      </c>
      <c r="N54" t="str">
        <f ca="1">IF(AND(TBRegistrosEntradas[[#This Row],[Data do caixa previsto]]&lt;TODAY(),TBRegistrosEntradas[[#This Row],[Data do caixa realizado]]=""),"Vencida","Não vencida")</f>
        <v>Não vencida</v>
      </c>
      <c r="O54" t="str">
        <f>IF(TBRegistrosEntradas[[#This Row],[Data da competência]]=TBRegistrosEntradas[[#This Row],[Data do caixa previsto]],"À vista","A prazo")</f>
        <v>A prazo</v>
      </c>
      <c r="P5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55" spans="1:16" x14ac:dyDescent="0.25">
      <c r="A55" s="3">
        <v>43159</v>
      </c>
      <c r="B55" s="3">
        <v>43103</v>
      </c>
      <c r="C55" s="3">
        <v>43159</v>
      </c>
      <c r="D55" t="s">
        <v>7</v>
      </c>
      <c r="E55" t="s">
        <v>16</v>
      </c>
      <c r="F55" t="s">
        <v>96</v>
      </c>
      <c r="G55" s="49">
        <v>1561</v>
      </c>
      <c r="H55">
        <f>IF(TBRegistrosEntradas[[#This Row],[Data do caixa realizado]]="",0,MONTH(TBRegistrosEntradas[[#This Row],[Data do caixa realizado]]))</f>
        <v>2</v>
      </c>
      <c r="I55">
        <f>IF(TBRegistrosEntradas[[#This Row],[Data do caixa realizado]]="",0,YEAR(TBRegistrosEntradas[[#This Row],[Data do caixa realizado]]))</f>
        <v>2018</v>
      </c>
      <c r="J55">
        <f>IF(TBRegistrosEntradas[[#This Row],[Data da competência]]="",0,MONTH(TBRegistrosEntradas[[#This Row],[Data da competência]]))</f>
        <v>1</v>
      </c>
      <c r="K55">
        <f>IF(TBRegistrosEntradas[[#This Row],[Data da competência]]="",0,YEAR(TBRegistrosEntradas[[#This Row],[Data da competência]]))</f>
        <v>2018</v>
      </c>
      <c r="L55" s="36">
        <f>IF(TBRegistrosEntradas[[#This Row],[Data do caixa previsto]]="",0,MONTH(TBRegistrosEntradas[[#This Row],[Data do caixa previsto]]))</f>
        <v>2</v>
      </c>
      <c r="M55">
        <f>IF(TBRegistrosEntradas[[#This Row],[Data do caixa previsto]]="",0,YEAR(TBRegistrosEntradas[[#This Row],[Data do caixa previsto]]))</f>
        <v>2018</v>
      </c>
      <c r="N55" t="str">
        <f ca="1">IF(AND(TBRegistrosEntradas[[#This Row],[Data do caixa previsto]]&lt;TODAY(),TBRegistrosEntradas[[#This Row],[Data do caixa realizado]]=""),"Vencida","Não vencida")</f>
        <v>Não vencida</v>
      </c>
      <c r="O55" t="str">
        <f>IF(TBRegistrosEntradas[[#This Row],[Data da competência]]=TBRegistrosEntradas[[#This Row],[Data do caixa previsto]],"À vista","A prazo")</f>
        <v>A prazo</v>
      </c>
      <c r="P5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56" spans="1:16" x14ac:dyDescent="0.25">
      <c r="A56" s="3">
        <v>43113</v>
      </c>
      <c r="B56" s="3">
        <v>43109</v>
      </c>
      <c r="C56" s="3">
        <v>43113</v>
      </c>
      <c r="D56" t="s">
        <v>7</v>
      </c>
      <c r="E56" t="s">
        <v>16</v>
      </c>
      <c r="F56" t="s">
        <v>97</v>
      </c>
      <c r="G56" s="49">
        <v>1573</v>
      </c>
      <c r="H56">
        <f>IF(TBRegistrosEntradas[[#This Row],[Data do caixa realizado]]="",0,MONTH(TBRegistrosEntradas[[#This Row],[Data do caixa realizado]]))</f>
        <v>1</v>
      </c>
      <c r="I56">
        <f>IF(TBRegistrosEntradas[[#This Row],[Data do caixa realizado]]="",0,YEAR(TBRegistrosEntradas[[#This Row],[Data do caixa realizado]]))</f>
        <v>2018</v>
      </c>
      <c r="J56">
        <f>IF(TBRegistrosEntradas[[#This Row],[Data da competência]]="",0,MONTH(TBRegistrosEntradas[[#This Row],[Data da competência]]))</f>
        <v>1</v>
      </c>
      <c r="K56">
        <f>IF(TBRegistrosEntradas[[#This Row],[Data da competência]]="",0,YEAR(TBRegistrosEntradas[[#This Row],[Data da competência]]))</f>
        <v>2018</v>
      </c>
      <c r="L56" s="36">
        <f>IF(TBRegistrosEntradas[[#This Row],[Data do caixa previsto]]="",0,MONTH(TBRegistrosEntradas[[#This Row],[Data do caixa previsto]]))</f>
        <v>1</v>
      </c>
      <c r="M56">
        <f>IF(TBRegistrosEntradas[[#This Row],[Data do caixa previsto]]="",0,YEAR(TBRegistrosEntradas[[#This Row],[Data do caixa previsto]]))</f>
        <v>2018</v>
      </c>
      <c r="N56" t="str">
        <f ca="1">IF(AND(TBRegistrosEntradas[[#This Row],[Data do caixa previsto]]&lt;TODAY(),TBRegistrosEntradas[[#This Row],[Data do caixa realizado]]=""),"Vencida","Não vencida")</f>
        <v>Não vencida</v>
      </c>
      <c r="O56" t="str">
        <f>IF(TBRegistrosEntradas[[#This Row],[Data da competência]]=TBRegistrosEntradas[[#This Row],[Data do caixa previsto]],"À vista","A prazo")</f>
        <v>A prazo</v>
      </c>
      <c r="P5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57" spans="1:16" x14ac:dyDescent="0.25">
      <c r="A57" s="3">
        <v>43147</v>
      </c>
      <c r="B57" s="3">
        <v>43117</v>
      </c>
      <c r="C57" s="3">
        <v>43147</v>
      </c>
      <c r="D57" t="s">
        <v>7</v>
      </c>
      <c r="E57" t="s">
        <v>16</v>
      </c>
      <c r="F57" t="s">
        <v>98</v>
      </c>
      <c r="G57" s="49">
        <v>1364</v>
      </c>
      <c r="H57">
        <f>IF(TBRegistrosEntradas[[#This Row],[Data do caixa realizado]]="",0,MONTH(TBRegistrosEntradas[[#This Row],[Data do caixa realizado]]))</f>
        <v>2</v>
      </c>
      <c r="I57">
        <f>IF(TBRegistrosEntradas[[#This Row],[Data do caixa realizado]]="",0,YEAR(TBRegistrosEntradas[[#This Row],[Data do caixa realizado]]))</f>
        <v>2018</v>
      </c>
      <c r="J57">
        <f>IF(TBRegistrosEntradas[[#This Row],[Data da competência]]="",0,MONTH(TBRegistrosEntradas[[#This Row],[Data da competência]]))</f>
        <v>1</v>
      </c>
      <c r="K57">
        <f>IF(TBRegistrosEntradas[[#This Row],[Data da competência]]="",0,YEAR(TBRegistrosEntradas[[#This Row],[Data da competência]]))</f>
        <v>2018</v>
      </c>
      <c r="L57" s="36">
        <f>IF(TBRegistrosEntradas[[#This Row],[Data do caixa previsto]]="",0,MONTH(TBRegistrosEntradas[[#This Row],[Data do caixa previsto]]))</f>
        <v>2</v>
      </c>
      <c r="M57">
        <f>IF(TBRegistrosEntradas[[#This Row],[Data do caixa previsto]]="",0,YEAR(TBRegistrosEntradas[[#This Row],[Data do caixa previsto]]))</f>
        <v>2018</v>
      </c>
      <c r="N57" t="str">
        <f ca="1">IF(AND(TBRegistrosEntradas[[#This Row],[Data do caixa previsto]]&lt;TODAY(),TBRegistrosEntradas[[#This Row],[Data do caixa realizado]]=""),"Vencida","Não vencida")</f>
        <v>Não vencida</v>
      </c>
      <c r="O57" t="str">
        <f>IF(TBRegistrosEntradas[[#This Row],[Data da competência]]=TBRegistrosEntradas[[#This Row],[Data do caixa previsto]],"À vista","A prazo")</f>
        <v>A prazo</v>
      </c>
      <c r="P5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58" spans="1:16" x14ac:dyDescent="0.25">
      <c r="A58" s="3">
        <v>43166</v>
      </c>
      <c r="B58" s="3">
        <v>43121</v>
      </c>
      <c r="C58" s="3">
        <v>43166</v>
      </c>
      <c r="D58" t="s">
        <v>7</v>
      </c>
      <c r="E58" t="s">
        <v>17</v>
      </c>
      <c r="F58" t="s">
        <v>99</v>
      </c>
      <c r="G58" s="49">
        <v>783</v>
      </c>
      <c r="H58">
        <f>IF(TBRegistrosEntradas[[#This Row],[Data do caixa realizado]]="",0,MONTH(TBRegistrosEntradas[[#This Row],[Data do caixa realizado]]))</f>
        <v>3</v>
      </c>
      <c r="I58">
        <f>IF(TBRegistrosEntradas[[#This Row],[Data do caixa realizado]]="",0,YEAR(TBRegistrosEntradas[[#This Row],[Data do caixa realizado]]))</f>
        <v>2018</v>
      </c>
      <c r="J58">
        <f>IF(TBRegistrosEntradas[[#This Row],[Data da competência]]="",0,MONTH(TBRegistrosEntradas[[#This Row],[Data da competência]]))</f>
        <v>1</v>
      </c>
      <c r="K58">
        <f>IF(TBRegistrosEntradas[[#This Row],[Data da competência]]="",0,YEAR(TBRegistrosEntradas[[#This Row],[Data da competência]]))</f>
        <v>2018</v>
      </c>
      <c r="L58" s="36">
        <f>IF(TBRegistrosEntradas[[#This Row],[Data do caixa previsto]]="",0,MONTH(TBRegistrosEntradas[[#This Row],[Data do caixa previsto]]))</f>
        <v>3</v>
      </c>
      <c r="M58">
        <f>IF(TBRegistrosEntradas[[#This Row],[Data do caixa previsto]]="",0,YEAR(TBRegistrosEntradas[[#This Row],[Data do caixa previsto]]))</f>
        <v>2018</v>
      </c>
      <c r="N58" t="str">
        <f ca="1">IF(AND(TBRegistrosEntradas[[#This Row],[Data do caixa previsto]]&lt;TODAY(),TBRegistrosEntradas[[#This Row],[Data do caixa realizado]]=""),"Vencida","Não vencida")</f>
        <v>Não vencida</v>
      </c>
      <c r="O58" t="str">
        <f>IF(TBRegistrosEntradas[[#This Row],[Data da competência]]=TBRegistrosEntradas[[#This Row],[Data do caixa previsto]],"À vista","A prazo")</f>
        <v>A prazo</v>
      </c>
      <c r="P5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59" spans="1:16" x14ac:dyDescent="0.25">
      <c r="A59" s="3">
        <v>43164</v>
      </c>
      <c r="B59" s="3">
        <v>43122</v>
      </c>
      <c r="C59" s="3">
        <v>43145</v>
      </c>
      <c r="D59" t="s">
        <v>7</v>
      </c>
      <c r="E59" t="s">
        <v>17</v>
      </c>
      <c r="F59" t="s">
        <v>100</v>
      </c>
      <c r="G59" s="49">
        <v>3928</v>
      </c>
      <c r="H59">
        <f>IF(TBRegistrosEntradas[[#This Row],[Data do caixa realizado]]="",0,MONTH(TBRegistrosEntradas[[#This Row],[Data do caixa realizado]]))</f>
        <v>3</v>
      </c>
      <c r="I59">
        <f>IF(TBRegistrosEntradas[[#This Row],[Data do caixa realizado]]="",0,YEAR(TBRegistrosEntradas[[#This Row],[Data do caixa realizado]]))</f>
        <v>2018</v>
      </c>
      <c r="J59">
        <f>IF(TBRegistrosEntradas[[#This Row],[Data da competência]]="",0,MONTH(TBRegistrosEntradas[[#This Row],[Data da competência]]))</f>
        <v>1</v>
      </c>
      <c r="K59">
        <f>IF(TBRegistrosEntradas[[#This Row],[Data da competência]]="",0,YEAR(TBRegistrosEntradas[[#This Row],[Data da competência]]))</f>
        <v>2018</v>
      </c>
      <c r="L59" s="36">
        <f>IF(TBRegistrosEntradas[[#This Row],[Data do caixa previsto]]="",0,MONTH(TBRegistrosEntradas[[#This Row],[Data do caixa previsto]]))</f>
        <v>2</v>
      </c>
      <c r="M59">
        <f>IF(TBRegistrosEntradas[[#This Row],[Data do caixa previsto]]="",0,YEAR(TBRegistrosEntradas[[#This Row],[Data do caixa previsto]]))</f>
        <v>2018</v>
      </c>
      <c r="N59" t="str">
        <f ca="1">IF(AND(TBRegistrosEntradas[[#This Row],[Data do caixa previsto]]&lt;TODAY(),TBRegistrosEntradas[[#This Row],[Data do caixa realizado]]=""),"Vencida","Não vencida")</f>
        <v>Não vencida</v>
      </c>
      <c r="O59" t="str">
        <f>IF(TBRegistrosEntradas[[#This Row],[Data da competência]]=TBRegistrosEntradas[[#This Row],[Data do caixa previsto]],"À vista","A prazo")</f>
        <v>A prazo</v>
      </c>
      <c r="P5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19</v>
      </c>
    </row>
    <row r="60" spans="1:16" x14ac:dyDescent="0.25">
      <c r="A60" s="3">
        <v>43142</v>
      </c>
      <c r="B60" s="3">
        <v>43124</v>
      </c>
      <c r="C60" s="3">
        <v>43142</v>
      </c>
      <c r="D60" t="s">
        <v>7</v>
      </c>
      <c r="E60" t="s">
        <v>14</v>
      </c>
      <c r="F60" t="s">
        <v>101</v>
      </c>
      <c r="G60" s="49">
        <v>3843</v>
      </c>
      <c r="H60">
        <f>IF(TBRegistrosEntradas[[#This Row],[Data do caixa realizado]]="",0,MONTH(TBRegistrosEntradas[[#This Row],[Data do caixa realizado]]))</f>
        <v>2</v>
      </c>
      <c r="I60">
        <f>IF(TBRegistrosEntradas[[#This Row],[Data do caixa realizado]]="",0,YEAR(TBRegistrosEntradas[[#This Row],[Data do caixa realizado]]))</f>
        <v>2018</v>
      </c>
      <c r="J60">
        <f>IF(TBRegistrosEntradas[[#This Row],[Data da competência]]="",0,MONTH(TBRegistrosEntradas[[#This Row],[Data da competência]]))</f>
        <v>1</v>
      </c>
      <c r="K60">
        <f>IF(TBRegistrosEntradas[[#This Row],[Data da competência]]="",0,YEAR(TBRegistrosEntradas[[#This Row],[Data da competência]]))</f>
        <v>2018</v>
      </c>
      <c r="L60" s="36">
        <f>IF(TBRegistrosEntradas[[#This Row],[Data do caixa previsto]]="",0,MONTH(TBRegistrosEntradas[[#This Row],[Data do caixa previsto]]))</f>
        <v>2</v>
      </c>
      <c r="M60">
        <f>IF(TBRegistrosEntradas[[#This Row],[Data do caixa previsto]]="",0,YEAR(TBRegistrosEntradas[[#This Row],[Data do caixa previsto]]))</f>
        <v>2018</v>
      </c>
      <c r="N60" t="str">
        <f ca="1">IF(AND(TBRegistrosEntradas[[#This Row],[Data do caixa previsto]]&lt;TODAY(),TBRegistrosEntradas[[#This Row],[Data do caixa realizado]]=""),"Vencida","Não vencida")</f>
        <v>Não vencida</v>
      </c>
      <c r="O60" t="str">
        <f>IF(TBRegistrosEntradas[[#This Row],[Data da competência]]=TBRegistrosEntradas[[#This Row],[Data do caixa previsto]],"À vista","A prazo")</f>
        <v>A prazo</v>
      </c>
      <c r="P6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61" spans="1:16" x14ac:dyDescent="0.25">
      <c r="A61" s="3">
        <v>43183</v>
      </c>
      <c r="B61" s="3">
        <v>43125</v>
      </c>
      <c r="C61" s="3">
        <v>43129</v>
      </c>
      <c r="D61" t="s">
        <v>7</v>
      </c>
      <c r="E61" t="s">
        <v>13</v>
      </c>
      <c r="F61" t="s">
        <v>102</v>
      </c>
      <c r="G61" s="49">
        <v>1864</v>
      </c>
      <c r="H61">
        <f>IF(TBRegistrosEntradas[[#This Row],[Data do caixa realizado]]="",0,MONTH(TBRegistrosEntradas[[#This Row],[Data do caixa realizado]]))</f>
        <v>3</v>
      </c>
      <c r="I61">
        <f>IF(TBRegistrosEntradas[[#This Row],[Data do caixa realizado]]="",0,YEAR(TBRegistrosEntradas[[#This Row],[Data do caixa realizado]]))</f>
        <v>2018</v>
      </c>
      <c r="J61">
        <f>IF(TBRegistrosEntradas[[#This Row],[Data da competência]]="",0,MONTH(TBRegistrosEntradas[[#This Row],[Data da competência]]))</f>
        <v>1</v>
      </c>
      <c r="K61">
        <f>IF(TBRegistrosEntradas[[#This Row],[Data da competência]]="",0,YEAR(TBRegistrosEntradas[[#This Row],[Data da competência]]))</f>
        <v>2018</v>
      </c>
      <c r="L61" s="36">
        <f>IF(TBRegistrosEntradas[[#This Row],[Data do caixa previsto]]="",0,MONTH(TBRegistrosEntradas[[#This Row],[Data do caixa previsto]]))</f>
        <v>1</v>
      </c>
      <c r="M61">
        <f>IF(TBRegistrosEntradas[[#This Row],[Data do caixa previsto]]="",0,YEAR(TBRegistrosEntradas[[#This Row],[Data do caixa previsto]]))</f>
        <v>2018</v>
      </c>
      <c r="N61" t="str">
        <f ca="1">IF(AND(TBRegistrosEntradas[[#This Row],[Data do caixa previsto]]&lt;TODAY(),TBRegistrosEntradas[[#This Row],[Data do caixa realizado]]=""),"Vencida","Não vencida")</f>
        <v>Não vencida</v>
      </c>
      <c r="O61" t="str">
        <f>IF(TBRegistrosEntradas[[#This Row],[Data da competência]]=TBRegistrosEntradas[[#This Row],[Data do caixa previsto]],"À vista","A prazo")</f>
        <v>A prazo</v>
      </c>
      <c r="P6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54</v>
      </c>
    </row>
    <row r="62" spans="1:16" x14ac:dyDescent="0.25">
      <c r="A62" s="3">
        <v>43181</v>
      </c>
      <c r="B62" s="3">
        <v>43128</v>
      </c>
      <c r="C62" s="3">
        <v>43181</v>
      </c>
      <c r="D62" t="s">
        <v>7</v>
      </c>
      <c r="E62" t="s">
        <v>16</v>
      </c>
      <c r="F62" t="s">
        <v>103</v>
      </c>
      <c r="G62" s="49">
        <v>1184</v>
      </c>
      <c r="H62">
        <f>IF(TBRegistrosEntradas[[#This Row],[Data do caixa realizado]]="",0,MONTH(TBRegistrosEntradas[[#This Row],[Data do caixa realizado]]))</f>
        <v>3</v>
      </c>
      <c r="I62">
        <f>IF(TBRegistrosEntradas[[#This Row],[Data do caixa realizado]]="",0,YEAR(TBRegistrosEntradas[[#This Row],[Data do caixa realizado]]))</f>
        <v>2018</v>
      </c>
      <c r="J62">
        <f>IF(TBRegistrosEntradas[[#This Row],[Data da competência]]="",0,MONTH(TBRegistrosEntradas[[#This Row],[Data da competência]]))</f>
        <v>1</v>
      </c>
      <c r="K62">
        <f>IF(TBRegistrosEntradas[[#This Row],[Data da competência]]="",0,YEAR(TBRegistrosEntradas[[#This Row],[Data da competência]]))</f>
        <v>2018</v>
      </c>
      <c r="L62" s="36">
        <f>IF(TBRegistrosEntradas[[#This Row],[Data do caixa previsto]]="",0,MONTH(TBRegistrosEntradas[[#This Row],[Data do caixa previsto]]))</f>
        <v>3</v>
      </c>
      <c r="M62">
        <f>IF(TBRegistrosEntradas[[#This Row],[Data do caixa previsto]]="",0,YEAR(TBRegistrosEntradas[[#This Row],[Data do caixa previsto]]))</f>
        <v>2018</v>
      </c>
      <c r="N62" t="str">
        <f ca="1">IF(AND(TBRegistrosEntradas[[#This Row],[Data do caixa previsto]]&lt;TODAY(),TBRegistrosEntradas[[#This Row],[Data do caixa realizado]]=""),"Vencida","Não vencida")</f>
        <v>Não vencida</v>
      </c>
      <c r="O62" t="str">
        <f>IF(TBRegistrosEntradas[[#This Row],[Data da competência]]=TBRegistrosEntradas[[#This Row],[Data do caixa previsto]],"À vista","A prazo")</f>
        <v>A prazo</v>
      </c>
      <c r="P6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63" spans="1:16" x14ac:dyDescent="0.25">
      <c r="A63" s="3">
        <v>43161</v>
      </c>
      <c r="B63" s="3">
        <v>43129</v>
      </c>
      <c r="C63" s="3">
        <v>43161</v>
      </c>
      <c r="D63" t="s">
        <v>7</v>
      </c>
      <c r="E63" t="s">
        <v>16</v>
      </c>
      <c r="F63" t="s">
        <v>104</v>
      </c>
      <c r="G63" s="49">
        <v>4055</v>
      </c>
      <c r="H63">
        <f>IF(TBRegistrosEntradas[[#This Row],[Data do caixa realizado]]="",0,MONTH(TBRegistrosEntradas[[#This Row],[Data do caixa realizado]]))</f>
        <v>3</v>
      </c>
      <c r="I63">
        <f>IF(TBRegistrosEntradas[[#This Row],[Data do caixa realizado]]="",0,YEAR(TBRegistrosEntradas[[#This Row],[Data do caixa realizado]]))</f>
        <v>2018</v>
      </c>
      <c r="J63">
        <f>IF(TBRegistrosEntradas[[#This Row],[Data da competência]]="",0,MONTH(TBRegistrosEntradas[[#This Row],[Data da competência]]))</f>
        <v>1</v>
      </c>
      <c r="K63">
        <f>IF(TBRegistrosEntradas[[#This Row],[Data da competência]]="",0,YEAR(TBRegistrosEntradas[[#This Row],[Data da competência]]))</f>
        <v>2018</v>
      </c>
      <c r="L63" s="36">
        <f>IF(TBRegistrosEntradas[[#This Row],[Data do caixa previsto]]="",0,MONTH(TBRegistrosEntradas[[#This Row],[Data do caixa previsto]]))</f>
        <v>3</v>
      </c>
      <c r="M63">
        <f>IF(TBRegistrosEntradas[[#This Row],[Data do caixa previsto]]="",0,YEAR(TBRegistrosEntradas[[#This Row],[Data do caixa previsto]]))</f>
        <v>2018</v>
      </c>
      <c r="N63" t="str">
        <f ca="1">IF(AND(TBRegistrosEntradas[[#This Row],[Data do caixa previsto]]&lt;TODAY(),TBRegistrosEntradas[[#This Row],[Data do caixa realizado]]=""),"Vencida","Não vencida")</f>
        <v>Não vencida</v>
      </c>
      <c r="O63" t="str">
        <f>IF(TBRegistrosEntradas[[#This Row],[Data da competência]]=TBRegistrosEntradas[[#This Row],[Data do caixa previsto]],"À vista","A prazo")</f>
        <v>A prazo</v>
      </c>
      <c r="P6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64" spans="1:16" x14ac:dyDescent="0.25">
      <c r="A64" s="3">
        <v>43178</v>
      </c>
      <c r="B64" s="3">
        <v>43130</v>
      </c>
      <c r="C64" s="3">
        <v>43178</v>
      </c>
      <c r="D64" t="s">
        <v>7</v>
      </c>
      <c r="E64" t="s">
        <v>16</v>
      </c>
      <c r="F64" t="s">
        <v>105</v>
      </c>
      <c r="G64" s="49">
        <v>427</v>
      </c>
      <c r="H64">
        <f>IF(TBRegistrosEntradas[[#This Row],[Data do caixa realizado]]="",0,MONTH(TBRegistrosEntradas[[#This Row],[Data do caixa realizado]]))</f>
        <v>3</v>
      </c>
      <c r="I64">
        <f>IF(TBRegistrosEntradas[[#This Row],[Data do caixa realizado]]="",0,YEAR(TBRegistrosEntradas[[#This Row],[Data do caixa realizado]]))</f>
        <v>2018</v>
      </c>
      <c r="J64">
        <f>IF(TBRegistrosEntradas[[#This Row],[Data da competência]]="",0,MONTH(TBRegistrosEntradas[[#This Row],[Data da competência]]))</f>
        <v>1</v>
      </c>
      <c r="K64">
        <f>IF(TBRegistrosEntradas[[#This Row],[Data da competência]]="",0,YEAR(TBRegistrosEntradas[[#This Row],[Data da competência]]))</f>
        <v>2018</v>
      </c>
      <c r="L64" s="36">
        <f>IF(TBRegistrosEntradas[[#This Row],[Data do caixa previsto]]="",0,MONTH(TBRegistrosEntradas[[#This Row],[Data do caixa previsto]]))</f>
        <v>3</v>
      </c>
      <c r="M64">
        <f>IF(TBRegistrosEntradas[[#This Row],[Data do caixa previsto]]="",0,YEAR(TBRegistrosEntradas[[#This Row],[Data do caixa previsto]]))</f>
        <v>2018</v>
      </c>
      <c r="N64" t="str">
        <f ca="1">IF(AND(TBRegistrosEntradas[[#This Row],[Data do caixa previsto]]&lt;TODAY(),TBRegistrosEntradas[[#This Row],[Data do caixa realizado]]=""),"Vencida","Não vencida")</f>
        <v>Não vencida</v>
      </c>
      <c r="O64" t="str">
        <f>IF(TBRegistrosEntradas[[#This Row],[Data da competência]]=TBRegistrosEntradas[[#This Row],[Data do caixa previsto]],"À vista","A prazo")</f>
        <v>A prazo</v>
      </c>
      <c r="P6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65" spans="1:16" x14ac:dyDescent="0.25">
      <c r="A65" s="3">
        <v>43138</v>
      </c>
      <c r="B65" s="3">
        <v>43133</v>
      </c>
      <c r="C65" s="3">
        <v>43138</v>
      </c>
      <c r="D65" t="s">
        <v>7</v>
      </c>
      <c r="E65" t="s">
        <v>15</v>
      </c>
      <c r="F65" t="s">
        <v>106</v>
      </c>
      <c r="G65" s="49">
        <v>460</v>
      </c>
      <c r="H65">
        <f>IF(TBRegistrosEntradas[[#This Row],[Data do caixa realizado]]="",0,MONTH(TBRegistrosEntradas[[#This Row],[Data do caixa realizado]]))</f>
        <v>2</v>
      </c>
      <c r="I65">
        <f>IF(TBRegistrosEntradas[[#This Row],[Data do caixa realizado]]="",0,YEAR(TBRegistrosEntradas[[#This Row],[Data do caixa realizado]]))</f>
        <v>2018</v>
      </c>
      <c r="J65">
        <f>IF(TBRegistrosEntradas[[#This Row],[Data da competência]]="",0,MONTH(TBRegistrosEntradas[[#This Row],[Data da competência]]))</f>
        <v>2</v>
      </c>
      <c r="K65">
        <f>IF(TBRegistrosEntradas[[#This Row],[Data da competência]]="",0,YEAR(TBRegistrosEntradas[[#This Row],[Data da competência]]))</f>
        <v>2018</v>
      </c>
      <c r="L65" s="36">
        <f>IF(TBRegistrosEntradas[[#This Row],[Data do caixa previsto]]="",0,MONTH(TBRegistrosEntradas[[#This Row],[Data do caixa previsto]]))</f>
        <v>2</v>
      </c>
      <c r="M65">
        <f>IF(TBRegistrosEntradas[[#This Row],[Data do caixa previsto]]="",0,YEAR(TBRegistrosEntradas[[#This Row],[Data do caixa previsto]]))</f>
        <v>2018</v>
      </c>
      <c r="N65" t="str">
        <f ca="1">IF(AND(TBRegistrosEntradas[[#This Row],[Data do caixa previsto]]&lt;TODAY(),TBRegistrosEntradas[[#This Row],[Data do caixa realizado]]=""),"Vencida","Não vencida")</f>
        <v>Não vencida</v>
      </c>
      <c r="O65" t="str">
        <f>IF(TBRegistrosEntradas[[#This Row],[Data da competência]]=TBRegistrosEntradas[[#This Row],[Data do caixa previsto]],"À vista","A prazo")</f>
        <v>A prazo</v>
      </c>
      <c r="P6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66" spans="1:16" x14ac:dyDescent="0.25">
      <c r="A66" s="3">
        <v>43190</v>
      </c>
      <c r="B66" s="3">
        <v>43136</v>
      </c>
      <c r="C66" s="3">
        <v>43190</v>
      </c>
      <c r="D66" t="s">
        <v>7</v>
      </c>
      <c r="E66" t="s">
        <v>17</v>
      </c>
      <c r="F66" t="s">
        <v>107</v>
      </c>
      <c r="G66" s="49">
        <v>964</v>
      </c>
      <c r="H66">
        <f>IF(TBRegistrosEntradas[[#This Row],[Data do caixa realizado]]="",0,MONTH(TBRegistrosEntradas[[#This Row],[Data do caixa realizado]]))</f>
        <v>3</v>
      </c>
      <c r="I66">
        <f>IF(TBRegistrosEntradas[[#This Row],[Data do caixa realizado]]="",0,YEAR(TBRegistrosEntradas[[#This Row],[Data do caixa realizado]]))</f>
        <v>2018</v>
      </c>
      <c r="J66">
        <f>IF(TBRegistrosEntradas[[#This Row],[Data da competência]]="",0,MONTH(TBRegistrosEntradas[[#This Row],[Data da competência]]))</f>
        <v>2</v>
      </c>
      <c r="K66">
        <f>IF(TBRegistrosEntradas[[#This Row],[Data da competência]]="",0,YEAR(TBRegistrosEntradas[[#This Row],[Data da competência]]))</f>
        <v>2018</v>
      </c>
      <c r="L66" s="36">
        <f>IF(TBRegistrosEntradas[[#This Row],[Data do caixa previsto]]="",0,MONTH(TBRegistrosEntradas[[#This Row],[Data do caixa previsto]]))</f>
        <v>3</v>
      </c>
      <c r="M66">
        <f>IF(TBRegistrosEntradas[[#This Row],[Data do caixa previsto]]="",0,YEAR(TBRegistrosEntradas[[#This Row],[Data do caixa previsto]]))</f>
        <v>2018</v>
      </c>
      <c r="N66" t="str">
        <f ca="1">IF(AND(TBRegistrosEntradas[[#This Row],[Data do caixa previsto]]&lt;TODAY(),TBRegistrosEntradas[[#This Row],[Data do caixa realizado]]=""),"Vencida","Não vencida")</f>
        <v>Não vencida</v>
      </c>
      <c r="O66" t="str">
        <f>IF(TBRegistrosEntradas[[#This Row],[Data da competência]]=TBRegistrosEntradas[[#This Row],[Data do caixa previsto]],"À vista","A prazo")</f>
        <v>A prazo</v>
      </c>
      <c r="P6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67" spans="1:16" x14ac:dyDescent="0.25">
      <c r="A67" s="3">
        <v>43145</v>
      </c>
      <c r="B67" s="3">
        <v>43140</v>
      </c>
      <c r="C67" s="3">
        <v>43145</v>
      </c>
      <c r="D67" t="s">
        <v>7</v>
      </c>
      <c r="E67" t="s">
        <v>16</v>
      </c>
      <c r="F67" t="s">
        <v>108</v>
      </c>
      <c r="G67" s="49">
        <v>3412</v>
      </c>
      <c r="H67">
        <f>IF(TBRegistrosEntradas[[#This Row],[Data do caixa realizado]]="",0,MONTH(TBRegistrosEntradas[[#This Row],[Data do caixa realizado]]))</f>
        <v>2</v>
      </c>
      <c r="I67">
        <f>IF(TBRegistrosEntradas[[#This Row],[Data do caixa realizado]]="",0,YEAR(TBRegistrosEntradas[[#This Row],[Data do caixa realizado]]))</f>
        <v>2018</v>
      </c>
      <c r="J67">
        <f>IF(TBRegistrosEntradas[[#This Row],[Data da competência]]="",0,MONTH(TBRegistrosEntradas[[#This Row],[Data da competência]]))</f>
        <v>2</v>
      </c>
      <c r="K67">
        <f>IF(TBRegistrosEntradas[[#This Row],[Data da competência]]="",0,YEAR(TBRegistrosEntradas[[#This Row],[Data da competência]]))</f>
        <v>2018</v>
      </c>
      <c r="L67" s="36">
        <f>IF(TBRegistrosEntradas[[#This Row],[Data do caixa previsto]]="",0,MONTH(TBRegistrosEntradas[[#This Row],[Data do caixa previsto]]))</f>
        <v>2</v>
      </c>
      <c r="M67">
        <f>IF(TBRegistrosEntradas[[#This Row],[Data do caixa previsto]]="",0,YEAR(TBRegistrosEntradas[[#This Row],[Data do caixa previsto]]))</f>
        <v>2018</v>
      </c>
      <c r="N67" t="str">
        <f ca="1">IF(AND(TBRegistrosEntradas[[#This Row],[Data do caixa previsto]]&lt;TODAY(),TBRegistrosEntradas[[#This Row],[Data do caixa realizado]]=""),"Vencida","Não vencida")</f>
        <v>Não vencida</v>
      </c>
      <c r="O67" t="str">
        <f>IF(TBRegistrosEntradas[[#This Row],[Data da competência]]=TBRegistrosEntradas[[#This Row],[Data do caixa previsto]],"À vista","A prazo")</f>
        <v>A prazo</v>
      </c>
      <c r="P6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68" spans="1:16" x14ac:dyDescent="0.25">
      <c r="A68" s="3">
        <v>43146</v>
      </c>
      <c r="B68" s="3">
        <v>43142</v>
      </c>
      <c r="C68" s="3">
        <v>43146</v>
      </c>
      <c r="D68" t="s">
        <v>7</v>
      </c>
      <c r="E68" t="s">
        <v>14</v>
      </c>
      <c r="F68" t="s">
        <v>109</v>
      </c>
      <c r="G68" s="49">
        <v>3095</v>
      </c>
      <c r="H68">
        <f>IF(TBRegistrosEntradas[[#This Row],[Data do caixa realizado]]="",0,MONTH(TBRegistrosEntradas[[#This Row],[Data do caixa realizado]]))</f>
        <v>2</v>
      </c>
      <c r="I68">
        <f>IF(TBRegistrosEntradas[[#This Row],[Data do caixa realizado]]="",0,YEAR(TBRegistrosEntradas[[#This Row],[Data do caixa realizado]]))</f>
        <v>2018</v>
      </c>
      <c r="J68">
        <f>IF(TBRegistrosEntradas[[#This Row],[Data da competência]]="",0,MONTH(TBRegistrosEntradas[[#This Row],[Data da competência]]))</f>
        <v>2</v>
      </c>
      <c r="K68">
        <f>IF(TBRegistrosEntradas[[#This Row],[Data da competência]]="",0,YEAR(TBRegistrosEntradas[[#This Row],[Data da competência]]))</f>
        <v>2018</v>
      </c>
      <c r="L68" s="36">
        <f>IF(TBRegistrosEntradas[[#This Row],[Data do caixa previsto]]="",0,MONTH(TBRegistrosEntradas[[#This Row],[Data do caixa previsto]]))</f>
        <v>2</v>
      </c>
      <c r="M68">
        <f>IF(TBRegistrosEntradas[[#This Row],[Data do caixa previsto]]="",0,YEAR(TBRegistrosEntradas[[#This Row],[Data do caixa previsto]]))</f>
        <v>2018</v>
      </c>
      <c r="N68" t="str">
        <f ca="1">IF(AND(TBRegistrosEntradas[[#This Row],[Data do caixa previsto]]&lt;TODAY(),TBRegistrosEntradas[[#This Row],[Data do caixa realizado]]=""),"Vencida","Não vencida")</f>
        <v>Não vencida</v>
      </c>
      <c r="O68" t="str">
        <f>IF(TBRegistrosEntradas[[#This Row],[Data da competência]]=TBRegistrosEntradas[[#This Row],[Data do caixa previsto]],"À vista","A prazo")</f>
        <v>A prazo</v>
      </c>
      <c r="P6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69" spans="1:16" x14ac:dyDescent="0.25">
      <c r="A69" s="3">
        <v>43193</v>
      </c>
      <c r="B69" s="3">
        <v>43148</v>
      </c>
      <c r="C69" s="3">
        <v>43193</v>
      </c>
      <c r="D69" t="s">
        <v>7</v>
      </c>
      <c r="E69" t="s">
        <v>15</v>
      </c>
      <c r="F69" t="s">
        <v>110</v>
      </c>
      <c r="G69" s="49">
        <v>1532</v>
      </c>
      <c r="H69">
        <f>IF(TBRegistrosEntradas[[#This Row],[Data do caixa realizado]]="",0,MONTH(TBRegistrosEntradas[[#This Row],[Data do caixa realizado]]))</f>
        <v>4</v>
      </c>
      <c r="I69">
        <f>IF(TBRegistrosEntradas[[#This Row],[Data do caixa realizado]]="",0,YEAR(TBRegistrosEntradas[[#This Row],[Data do caixa realizado]]))</f>
        <v>2018</v>
      </c>
      <c r="J69">
        <f>IF(TBRegistrosEntradas[[#This Row],[Data da competência]]="",0,MONTH(TBRegistrosEntradas[[#This Row],[Data da competência]]))</f>
        <v>2</v>
      </c>
      <c r="K69">
        <f>IF(TBRegistrosEntradas[[#This Row],[Data da competência]]="",0,YEAR(TBRegistrosEntradas[[#This Row],[Data da competência]]))</f>
        <v>2018</v>
      </c>
      <c r="L69" s="36">
        <f>IF(TBRegistrosEntradas[[#This Row],[Data do caixa previsto]]="",0,MONTH(TBRegistrosEntradas[[#This Row],[Data do caixa previsto]]))</f>
        <v>4</v>
      </c>
      <c r="M69">
        <f>IF(TBRegistrosEntradas[[#This Row],[Data do caixa previsto]]="",0,YEAR(TBRegistrosEntradas[[#This Row],[Data do caixa previsto]]))</f>
        <v>2018</v>
      </c>
      <c r="N69" t="str">
        <f ca="1">IF(AND(TBRegistrosEntradas[[#This Row],[Data do caixa previsto]]&lt;TODAY(),TBRegistrosEntradas[[#This Row],[Data do caixa realizado]]=""),"Vencida","Não vencida")</f>
        <v>Não vencida</v>
      </c>
      <c r="O69" t="str">
        <f>IF(TBRegistrosEntradas[[#This Row],[Data da competência]]=TBRegistrosEntradas[[#This Row],[Data do caixa previsto]],"À vista","A prazo")</f>
        <v>A prazo</v>
      </c>
      <c r="P6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70" spans="1:16" x14ac:dyDescent="0.25">
      <c r="A70" s="3">
        <v>43193</v>
      </c>
      <c r="B70" s="3">
        <v>43151</v>
      </c>
      <c r="C70" s="3">
        <v>43193</v>
      </c>
      <c r="D70" t="s">
        <v>7</v>
      </c>
      <c r="E70" t="s">
        <v>15</v>
      </c>
      <c r="F70" t="s">
        <v>111</v>
      </c>
      <c r="G70" s="49">
        <v>3726</v>
      </c>
      <c r="H70">
        <f>IF(TBRegistrosEntradas[[#This Row],[Data do caixa realizado]]="",0,MONTH(TBRegistrosEntradas[[#This Row],[Data do caixa realizado]]))</f>
        <v>4</v>
      </c>
      <c r="I70">
        <f>IF(TBRegistrosEntradas[[#This Row],[Data do caixa realizado]]="",0,YEAR(TBRegistrosEntradas[[#This Row],[Data do caixa realizado]]))</f>
        <v>2018</v>
      </c>
      <c r="J70">
        <f>IF(TBRegistrosEntradas[[#This Row],[Data da competência]]="",0,MONTH(TBRegistrosEntradas[[#This Row],[Data da competência]]))</f>
        <v>2</v>
      </c>
      <c r="K70">
        <f>IF(TBRegistrosEntradas[[#This Row],[Data da competência]]="",0,YEAR(TBRegistrosEntradas[[#This Row],[Data da competência]]))</f>
        <v>2018</v>
      </c>
      <c r="L70" s="36">
        <f>IF(TBRegistrosEntradas[[#This Row],[Data do caixa previsto]]="",0,MONTH(TBRegistrosEntradas[[#This Row],[Data do caixa previsto]]))</f>
        <v>4</v>
      </c>
      <c r="M70">
        <f>IF(TBRegistrosEntradas[[#This Row],[Data do caixa previsto]]="",0,YEAR(TBRegistrosEntradas[[#This Row],[Data do caixa previsto]]))</f>
        <v>2018</v>
      </c>
      <c r="N70" t="str">
        <f ca="1">IF(AND(TBRegistrosEntradas[[#This Row],[Data do caixa previsto]]&lt;TODAY(),TBRegistrosEntradas[[#This Row],[Data do caixa realizado]]=""),"Vencida","Não vencida")</f>
        <v>Não vencida</v>
      </c>
      <c r="O70" t="str">
        <f>IF(TBRegistrosEntradas[[#This Row],[Data da competência]]=TBRegistrosEntradas[[#This Row],[Data do caixa previsto]],"À vista","A prazo")</f>
        <v>A prazo</v>
      </c>
      <c r="P7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71" spans="1:16" x14ac:dyDescent="0.25">
      <c r="A71" s="3">
        <v>43261</v>
      </c>
      <c r="B71" s="3">
        <v>43154</v>
      </c>
      <c r="C71" s="3">
        <v>43180</v>
      </c>
      <c r="D71" t="s">
        <v>7</v>
      </c>
      <c r="E71" t="s">
        <v>16</v>
      </c>
      <c r="F71" t="s">
        <v>112</v>
      </c>
      <c r="G71" s="49">
        <v>4322</v>
      </c>
      <c r="H71">
        <f>IF(TBRegistrosEntradas[[#This Row],[Data do caixa realizado]]="",0,MONTH(TBRegistrosEntradas[[#This Row],[Data do caixa realizado]]))</f>
        <v>6</v>
      </c>
      <c r="I71">
        <f>IF(TBRegistrosEntradas[[#This Row],[Data do caixa realizado]]="",0,YEAR(TBRegistrosEntradas[[#This Row],[Data do caixa realizado]]))</f>
        <v>2018</v>
      </c>
      <c r="J71">
        <f>IF(TBRegistrosEntradas[[#This Row],[Data da competência]]="",0,MONTH(TBRegistrosEntradas[[#This Row],[Data da competência]]))</f>
        <v>2</v>
      </c>
      <c r="K71">
        <f>IF(TBRegistrosEntradas[[#This Row],[Data da competência]]="",0,YEAR(TBRegistrosEntradas[[#This Row],[Data da competência]]))</f>
        <v>2018</v>
      </c>
      <c r="L71" s="36">
        <f>IF(TBRegistrosEntradas[[#This Row],[Data do caixa previsto]]="",0,MONTH(TBRegistrosEntradas[[#This Row],[Data do caixa previsto]]))</f>
        <v>3</v>
      </c>
      <c r="M71">
        <f>IF(TBRegistrosEntradas[[#This Row],[Data do caixa previsto]]="",0,YEAR(TBRegistrosEntradas[[#This Row],[Data do caixa previsto]]))</f>
        <v>2018</v>
      </c>
      <c r="N71" t="str">
        <f ca="1">IF(AND(TBRegistrosEntradas[[#This Row],[Data do caixa previsto]]&lt;TODAY(),TBRegistrosEntradas[[#This Row],[Data do caixa realizado]]=""),"Vencida","Não vencida")</f>
        <v>Não vencida</v>
      </c>
      <c r="O71" t="str">
        <f>IF(TBRegistrosEntradas[[#This Row],[Data da competência]]=TBRegistrosEntradas[[#This Row],[Data do caixa previsto]],"À vista","A prazo")</f>
        <v>A prazo</v>
      </c>
      <c r="P7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81</v>
      </c>
    </row>
    <row r="72" spans="1:16" x14ac:dyDescent="0.25">
      <c r="A72" s="3">
        <v>43253</v>
      </c>
      <c r="B72" s="3">
        <v>43156</v>
      </c>
      <c r="C72" s="3">
        <v>43205</v>
      </c>
      <c r="D72" t="s">
        <v>7</v>
      </c>
      <c r="E72" t="s">
        <v>14</v>
      </c>
      <c r="F72" t="s">
        <v>113</v>
      </c>
      <c r="G72" s="49">
        <v>3998</v>
      </c>
      <c r="H72">
        <f>IF(TBRegistrosEntradas[[#This Row],[Data do caixa realizado]]="",0,MONTH(TBRegistrosEntradas[[#This Row],[Data do caixa realizado]]))</f>
        <v>6</v>
      </c>
      <c r="I72">
        <f>IF(TBRegistrosEntradas[[#This Row],[Data do caixa realizado]]="",0,YEAR(TBRegistrosEntradas[[#This Row],[Data do caixa realizado]]))</f>
        <v>2018</v>
      </c>
      <c r="J72">
        <f>IF(TBRegistrosEntradas[[#This Row],[Data da competência]]="",0,MONTH(TBRegistrosEntradas[[#This Row],[Data da competência]]))</f>
        <v>2</v>
      </c>
      <c r="K72">
        <f>IF(TBRegistrosEntradas[[#This Row],[Data da competência]]="",0,YEAR(TBRegistrosEntradas[[#This Row],[Data da competência]]))</f>
        <v>2018</v>
      </c>
      <c r="L72" s="36">
        <f>IF(TBRegistrosEntradas[[#This Row],[Data do caixa previsto]]="",0,MONTH(TBRegistrosEntradas[[#This Row],[Data do caixa previsto]]))</f>
        <v>4</v>
      </c>
      <c r="M72">
        <f>IF(TBRegistrosEntradas[[#This Row],[Data do caixa previsto]]="",0,YEAR(TBRegistrosEntradas[[#This Row],[Data do caixa previsto]]))</f>
        <v>2018</v>
      </c>
      <c r="N72" t="str">
        <f ca="1">IF(AND(TBRegistrosEntradas[[#This Row],[Data do caixa previsto]]&lt;TODAY(),TBRegistrosEntradas[[#This Row],[Data do caixa realizado]]=""),"Vencida","Não vencida")</f>
        <v>Não vencida</v>
      </c>
      <c r="O72" t="str">
        <f>IF(TBRegistrosEntradas[[#This Row],[Data da competência]]=TBRegistrosEntradas[[#This Row],[Data do caixa previsto]],"À vista","A prazo")</f>
        <v>A prazo</v>
      </c>
      <c r="P7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48</v>
      </c>
    </row>
    <row r="73" spans="1:16" x14ac:dyDescent="0.25">
      <c r="A73" s="3">
        <v>43268</v>
      </c>
      <c r="B73" s="3">
        <v>43158</v>
      </c>
      <c r="C73" s="3">
        <v>43188</v>
      </c>
      <c r="D73" t="s">
        <v>7</v>
      </c>
      <c r="E73" t="s">
        <v>14</v>
      </c>
      <c r="F73" t="s">
        <v>114</v>
      </c>
      <c r="G73" s="49">
        <v>3252</v>
      </c>
      <c r="H73">
        <f>IF(TBRegistrosEntradas[[#This Row],[Data do caixa realizado]]="",0,MONTH(TBRegistrosEntradas[[#This Row],[Data do caixa realizado]]))</f>
        <v>6</v>
      </c>
      <c r="I73">
        <f>IF(TBRegistrosEntradas[[#This Row],[Data do caixa realizado]]="",0,YEAR(TBRegistrosEntradas[[#This Row],[Data do caixa realizado]]))</f>
        <v>2018</v>
      </c>
      <c r="J73">
        <f>IF(TBRegistrosEntradas[[#This Row],[Data da competência]]="",0,MONTH(TBRegistrosEntradas[[#This Row],[Data da competência]]))</f>
        <v>2</v>
      </c>
      <c r="K73">
        <f>IF(TBRegistrosEntradas[[#This Row],[Data da competência]]="",0,YEAR(TBRegistrosEntradas[[#This Row],[Data da competência]]))</f>
        <v>2018</v>
      </c>
      <c r="L73" s="36">
        <f>IF(TBRegistrosEntradas[[#This Row],[Data do caixa previsto]]="",0,MONTH(TBRegistrosEntradas[[#This Row],[Data do caixa previsto]]))</f>
        <v>3</v>
      </c>
      <c r="M73">
        <f>IF(TBRegistrosEntradas[[#This Row],[Data do caixa previsto]]="",0,YEAR(TBRegistrosEntradas[[#This Row],[Data do caixa previsto]]))</f>
        <v>2018</v>
      </c>
      <c r="N73" t="str">
        <f ca="1">IF(AND(TBRegistrosEntradas[[#This Row],[Data do caixa previsto]]&lt;TODAY(),TBRegistrosEntradas[[#This Row],[Data do caixa realizado]]=""),"Vencida","Não vencida")</f>
        <v>Não vencida</v>
      </c>
      <c r="O73" t="str">
        <f>IF(TBRegistrosEntradas[[#This Row],[Data da competência]]=TBRegistrosEntradas[[#This Row],[Data do caixa previsto]],"À vista","A prazo")</f>
        <v>A prazo</v>
      </c>
      <c r="P7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80</v>
      </c>
    </row>
    <row r="74" spans="1:16" x14ac:dyDescent="0.25">
      <c r="A74" s="3">
        <v>43169</v>
      </c>
      <c r="B74" s="3">
        <v>43160</v>
      </c>
      <c r="C74" s="3">
        <v>43169</v>
      </c>
      <c r="D74" t="s">
        <v>7</v>
      </c>
      <c r="E74" t="s">
        <v>15</v>
      </c>
      <c r="F74" t="s">
        <v>115</v>
      </c>
      <c r="G74" s="49">
        <v>3701</v>
      </c>
      <c r="H74">
        <f>IF(TBRegistrosEntradas[[#This Row],[Data do caixa realizado]]="",0,MONTH(TBRegistrosEntradas[[#This Row],[Data do caixa realizado]]))</f>
        <v>3</v>
      </c>
      <c r="I74">
        <f>IF(TBRegistrosEntradas[[#This Row],[Data do caixa realizado]]="",0,YEAR(TBRegistrosEntradas[[#This Row],[Data do caixa realizado]]))</f>
        <v>2018</v>
      </c>
      <c r="J74">
        <f>IF(TBRegistrosEntradas[[#This Row],[Data da competência]]="",0,MONTH(TBRegistrosEntradas[[#This Row],[Data da competência]]))</f>
        <v>3</v>
      </c>
      <c r="K74">
        <f>IF(TBRegistrosEntradas[[#This Row],[Data da competência]]="",0,YEAR(TBRegistrosEntradas[[#This Row],[Data da competência]]))</f>
        <v>2018</v>
      </c>
      <c r="L74" s="36">
        <f>IF(TBRegistrosEntradas[[#This Row],[Data do caixa previsto]]="",0,MONTH(TBRegistrosEntradas[[#This Row],[Data do caixa previsto]]))</f>
        <v>3</v>
      </c>
      <c r="M74">
        <f>IF(TBRegistrosEntradas[[#This Row],[Data do caixa previsto]]="",0,YEAR(TBRegistrosEntradas[[#This Row],[Data do caixa previsto]]))</f>
        <v>2018</v>
      </c>
      <c r="N74" t="str">
        <f ca="1">IF(AND(TBRegistrosEntradas[[#This Row],[Data do caixa previsto]]&lt;TODAY(),TBRegistrosEntradas[[#This Row],[Data do caixa realizado]]=""),"Vencida","Não vencida")</f>
        <v>Não vencida</v>
      </c>
      <c r="O74" t="str">
        <f>IF(TBRegistrosEntradas[[#This Row],[Data da competência]]=TBRegistrosEntradas[[#This Row],[Data do caixa previsto]],"À vista","A prazo")</f>
        <v>A prazo</v>
      </c>
      <c r="P7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75" spans="1:16" x14ac:dyDescent="0.25">
      <c r="A75" s="3">
        <v>43202</v>
      </c>
      <c r="B75" s="3">
        <v>43162</v>
      </c>
      <c r="C75" s="3">
        <v>43202</v>
      </c>
      <c r="D75" t="s">
        <v>7</v>
      </c>
      <c r="E75" t="s">
        <v>17</v>
      </c>
      <c r="F75" t="s">
        <v>116</v>
      </c>
      <c r="G75" s="49">
        <v>1977</v>
      </c>
      <c r="H75">
        <f>IF(TBRegistrosEntradas[[#This Row],[Data do caixa realizado]]="",0,MONTH(TBRegistrosEntradas[[#This Row],[Data do caixa realizado]]))</f>
        <v>4</v>
      </c>
      <c r="I75">
        <f>IF(TBRegistrosEntradas[[#This Row],[Data do caixa realizado]]="",0,YEAR(TBRegistrosEntradas[[#This Row],[Data do caixa realizado]]))</f>
        <v>2018</v>
      </c>
      <c r="J75">
        <f>IF(TBRegistrosEntradas[[#This Row],[Data da competência]]="",0,MONTH(TBRegistrosEntradas[[#This Row],[Data da competência]]))</f>
        <v>3</v>
      </c>
      <c r="K75">
        <f>IF(TBRegistrosEntradas[[#This Row],[Data da competência]]="",0,YEAR(TBRegistrosEntradas[[#This Row],[Data da competência]]))</f>
        <v>2018</v>
      </c>
      <c r="L75" s="36">
        <f>IF(TBRegistrosEntradas[[#This Row],[Data do caixa previsto]]="",0,MONTH(TBRegistrosEntradas[[#This Row],[Data do caixa previsto]]))</f>
        <v>4</v>
      </c>
      <c r="M75">
        <f>IF(TBRegistrosEntradas[[#This Row],[Data do caixa previsto]]="",0,YEAR(TBRegistrosEntradas[[#This Row],[Data do caixa previsto]]))</f>
        <v>2018</v>
      </c>
      <c r="N75" t="str">
        <f ca="1">IF(AND(TBRegistrosEntradas[[#This Row],[Data do caixa previsto]]&lt;TODAY(),TBRegistrosEntradas[[#This Row],[Data do caixa realizado]]=""),"Vencida","Não vencida")</f>
        <v>Não vencida</v>
      </c>
      <c r="O75" t="str">
        <f>IF(TBRegistrosEntradas[[#This Row],[Data da competência]]=TBRegistrosEntradas[[#This Row],[Data do caixa previsto]],"À vista","A prazo")</f>
        <v>A prazo</v>
      </c>
      <c r="P7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76" spans="1:16" x14ac:dyDescent="0.25">
      <c r="A76" s="3">
        <v>43277</v>
      </c>
      <c r="B76" s="3">
        <v>43163</v>
      </c>
      <c r="C76" s="3">
        <v>43211</v>
      </c>
      <c r="D76" t="s">
        <v>7</v>
      </c>
      <c r="E76" t="s">
        <v>15</v>
      </c>
      <c r="F76" t="s">
        <v>117</v>
      </c>
      <c r="G76" s="49">
        <v>1217</v>
      </c>
      <c r="H76">
        <f>IF(TBRegistrosEntradas[[#This Row],[Data do caixa realizado]]="",0,MONTH(TBRegistrosEntradas[[#This Row],[Data do caixa realizado]]))</f>
        <v>6</v>
      </c>
      <c r="I76">
        <f>IF(TBRegistrosEntradas[[#This Row],[Data do caixa realizado]]="",0,YEAR(TBRegistrosEntradas[[#This Row],[Data do caixa realizado]]))</f>
        <v>2018</v>
      </c>
      <c r="J76">
        <f>IF(TBRegistrosEntradas[[#This Row],[Data da competência]]="",0,MONTH(TBRegistrosEntradas[[#This Row],[Data da competência]]))</f>
        <v>3</v>
      </c>
      <c r="K76">
        <f>IF(TBRegistrosEntradas[[#This Row],[Data da competência]]="",0,YEAR(TBRegistrosEntradas[[#This Row],[Data da competência]]))</f>
        <v>2018</v>
      </c>
      <c r="L76" s="36">
        <f>IF(TBRegistrosEntradas[[#This Row],[Data do caixa previsto]]="",0,MONTH(TBRegistrosEntradas[[#This Row],[Data do caixa previsto]]))</f>
        <v>4</v>
      </c>
      <c r="M76">
        <f>IF(TBRegistrosEntradas[[#This Row],[Data do caixa previsto]]="",0,YEAR(TBRegistrosEntradas[[#This Row],[Data do caixa previsto]]))</f>
        <v>2018</v>
      </c>
      <c r="N76" t="str">
        <f ca="1">IF(AND(TBRegistrosEntradas[[#This Row],[Data do caixa previsto]]&lt;TODAY(),TBRegistrosEntradas[[#This Row],[Data do caixa realizado]]=""),"Vencida","Não vencida")</f>
        <v>Não vencida</v>
      </c>
      <c r="O76" t="str">
        <f>IF(TBRegistrosEntradas[[#This Row],[Data da competência]]=TBRegistrosEntradas[[#This Row],[Data do caixa previsto]],"À vista","A prazo")</f>
        <v>A prazo</v>
      </c>
      <c r="P7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66</v>
      </c>
    </row>
    <row r="77" spans="1:16" x14ac:dyDescent="0.25">
      <c r="A77" s="3">
        <v>43283</v>
      </c>
      <c r="B77" s="3">
        <v>43166</v>
      </c>
      <c r="C77" s="3">
        <v>43203</v>
      </c>
      <c r="D77" t="s">
        <v>7</v>
      </c>
      <c r="E77" t="s">
        <v>13</v>
      </c>
      <c r="F77" t="s">
        <v>118</v>
      </c>
      <c r="G77" s="49">
        <v>1660</v>
      </c>
      <c r="H77">
        <f>IF(TBRegistrosEntradas[[#This Row],[Data do caixa realizado]]="",0,MONTH(TBRegistrosEntradas[[#This Row],[Data do caixa realizado]]))</f>
        <v>7</v>
      </c>
      <c r="I77">
        <f>IF(TBRegistrosEntradas[[#This Row],[Data do caixa realizado]]="",0,YEAR(TBRegistrosEntradas[[#This Row],[Data do caixa realizado]]))</f>
        <v>2018</v>
      </c>
      <c r="J77">
        <f>IF(TBRegistrosEntradas[[#This Row],[Data da competência]]="",0,MONTH(TBRegistrosEntradas[[#This Row],[Data da competência]]))</f>
        <v>3</v>
      </c>
      <c r="K77">
        <f>IF(TBRegistrosEntradas[[#This Row],[Data da competência]]="",0,YEAR(TBRegistrosEntradas[[#This Row],[Data da competência]]))</f>
        <v>2018</v>
      </c>
      <c r="L77" s="36">
        <f>IF(TBRegistrosEntradas[[#This Row],[Data do caixa previsto]]="",0,MONTH(TBRegistrosEntradas[[#This Row],[Data do caixa previsto]]))</f>
        <v>4</v>
      </c>
      <c r="M77">
        <f>IF(TBRegistrosEntradas[[#This Row],[Data do caixa previsto]]="",0,YEAR(TBRegistrosEntradas[[#This Row],[Data do caixa previsto]]))</f>
        <v>2018</v>
      </c>
      <c r="N77" t="str">
        <f ca="1">IF(AND(TBRegistrosEntradas[[#This Row],[Data do caixa previsto]]&lt;TODAY(),TBRegistrosEntradas[[#This Row],[Data do caixa realizado]]=""),"Vencida","Não vencida")</f>
        <v>Não vencida</v>
      </c>
      <c r="O77" t="str">
        <f>IF(TBRegistrosEntradas[[#This Row],[Data da competência]]=TBRegistrosEntradas[[#This Row],[Data do caixa previsto]],"À vista","A prazo")</f>
        <v>A prazo</v>
      </c>
      <c r="P7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80</v>
      </c>
    </row>
    <row r="78" spans="1:16" x14ac:dyDescent="0.25">
      <c r="A78" s="3">
        <v>43184</v>
      </c>
      <c r="B78" s="3">
        <v>43169</v>
      </c>
      <c r="C78" s="3">
        <v>43184</v>
      </c>
      <c r="D78" t="s">
        <v>7</v>
      </c>
      <c r="E78" t="s">
        <v>13</v>
      </c>
      <c r="F78" t="s">
        <v>119</v>
      </c>
      <c r="G78" s="49">
        <v>837</v>
      </c>
      <c r="H78">
        <f>IF(TBRegistrosEntradas[[#This Row],[Data do caixa realizado]]="",0,MONTH(TBRegistrosEntradas[[#This Row],[Data do caixa realizado]]))</f>
        <v>3</v>
      </c>
      <c r="I78">
        <f>IF(TBRegistrosEntradas[[#This Row],[Data do caixa realizado]]="",0,YEAR(TBRegistrosEntradas[[#This Row],[Data do caixa realizado]]))</f>
        <v>2018</v>
      </c>
      <c r="J78">
        <f>IF(TBRegistrosEntradas[[#This Row],[Data da competência]]="",0,MONTH(TBRegistrosEntradas[[#This Row],[Data da competência]]))</f>
        <v>3</v>
      </c>
      <c r="K78">
        <f>IF(TBRegistrosEntradas[[#This Row],[Data da competência]]="",0,YEAR(TBRegistrosEntradas[[#This Row],[Data da competência]]))</f>
        <v>2018</v>
      </c>
      <c r="L78" s="36">
        <f>IF(TBRegistrosEntradas[[#This Row],[Data do caixa previsto]]="",0,MONTH(TBRegistrosEntradas[[#This Row],[Data do caixa previsto]]))</f>
        <v>3</v>
      </c>
      <c r="M78">
        <f>IF(TBRegistrosEntradas[[#This Row],[Data do caixa previsto]]="",0,YEAR(TBRegistrosEntradas[[#This Row],[Data do caixa previsto]]))</f>
        <v>2018</v>
      </c>
      <c r="N78" t="str">
        <f ca="1">IF(AND(TBRegistrosEntradas[[#This Row],[Data do caixa previsto]]&lt;TODAY(),TBRegistrosEntradas[[#This Row],[Data do caixa realizado]]=""),"Vencida","Não vencida")</f>
        <v>Não vencida</v>
      </c>
      <c r="O78" t="str">
        <f>IF(TBRegistrosEntradas[[#This Row],[Data da competência]]=TBRegistrosEntradas[[#This Row],[Data do caixa previsto]],"À vista","A prazo")</f>
        <v>A prazo</v>
      </c>
      <c r="P7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79" spans="1:16" x14ac:dyDescent="0.25">
      <c r="A79" s="3">
        <v>43200</v>
      </c>
      <c r="B79" s="3">
        <v>43171</v>
      </c>
      <c r="C79" s="3">
        <v>43200</v>
      </c>
      <c r="D79" t="s">
        <v>7</v>
      </c>
      <c r="E79" t="s">
        <v>16</v>
      </c>
      <c r="F79" t="s">
        <v>120</v>
      </c>
      <c r="G79" s="49">
        <v>1838</v>
      </c>
      <c r="H79">
        <f>IF(TBRegistrosEntradas[[#This Row],[Data do caixa realizado]]="",0,MONTH(TBRegistrosEntradas[[#This Row],[Data do caixa realizado]]))</f>
        <v>4</v>
      </c>
      <c r="I79">
        <f>IF(TBRegistrosEntradas[[#This Row],[Data do caixa realizado]]="",0,YEAR(TBRegistrosEntradas[[#This Row],[Data do caixa realizado]]))</f>
        <v>2018</v>
      </c>
      <c r="J79">
        <f>IF(TBRegistrosEntradas[[#This Row],[Data da competência]]="",0,MONTH(TBRegistrosEntradas[[#This Row],[Data da competência]]))</f>
        <v>3</v>
      </c>
      <c r="K79">
        <f>IF(TBRegistrosEntradas[[#This Row],[Data da competência]]="",0,YEAR(TBRegistrosEntradas[[#This Row],[Data da competência]]))</f>
        <v>2018</v>
      </c>
      <c r="L79" s="36">
        <f>IF(TBRegistrosEntradas[[#This Row],[Data do caixa previsto]]="",0,MONTH(TBRegistrosEntradas[[#This Row],[Data do caixa previsto]]))</f>
        <v>4</v>
      </c>
      <c r="M79">
        <f>IF(TBRegistrosEntradas[[#This Row],[Data do caixa previsto]]="",0,YEAR(TBRegistrosEntradas[[#This Row],[Data do caixa previsto]]))</f>
        <v>2018</v>
      </c>
      <c r="N79" t="str">
        <f ca="1">IF(AND(TBRegistrosEntradas[[#This Row],[Data do caixa previsto]]&lt;TODAY(),TBRegistrosEntradas[[#This Row],[Data do caixa realizado]]=""),"Vencida","Não vencida")</f>
        <v>Não vencida</v>
      </c>
      <c r="O79" t="str">
        <f>IF(TBRegistrosEntradas[[#This Row],[Data da competência]]=TBRegistrosEntradas[[#This Row],[Data do caixa previsto]],"À vista","A prazo")</f>
        <v>A prazo</v>
      </c>
      <c r="P7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80" spans="1:16" x14ac:dyDescent="0.25">
      <c r="A80" s="3">
        <v>43207</v>
      </c>
      <c r="B80" s="3">
        <v>43176</v>
      </c>
      <c r="C80" s="3">
        <v>43207</v>
      </c>
      <c r="D80" t="s">
        <v>7</v>
      </c>
      <c r="E80" t="s">
        <v>17</v>
      </c>
      <c r="F80" t="s">
        <v>121</v>
      </c>
      <c r="G80" s="49">
        <v>4471</v>
      </c>
      <c r="H80">
        <f>IF(TBRegistrosEntradas[[#This Row],[Data do caixa realizado]]="",0,MONTH(TBRegistrosEntradas[[#This Row],[Data do caixa realizado]]))</f>
        <v>4</v>
      </c>
      <c r="I80">
        <f>IF(TBRegistrosEntradas[[#This Row],[Data do caixa realizado]]="",0,YEAR(TBRegistrosEntradas[[#This Row],[Data do caixa realizado]]))</f>
        <v>2018</v>
      </c>
      <c r="J80">
        <f>IF(TBRegistrosEntradas[[#This Row],[Data da competência]]="",0,MONTH(TBRegistrosEntradas[[#This Row],[Data da competência]]))</f>
        <v>3</v>
      </c>
      <c r="K80">
        <f>IF(TBRegistrosEntradas[[#This Row],[Data da competência]]="",0,YEAR(TBRegistrosEntradas[[#This Row],[Data da competência]]))</f>
        <v>2018</v>
      </c>
      <c r="L80" s="36">
        <f>IF(TBRegistrosEntradas[[#This Row],[Data do caixa previsto]]="",0,MONTH(TBRegistrosEntradas[[#This Row],[Data do caixa previsto]]))</f>
        <v>4</v>
      </c>
      <c r="M80">
        <f>IF(TBRegistrosEntradas[[#This Row],[Data do caixa previsto]]="",0,YEAR(TBRegistrosEntradas[[#This Row],[Data do caixa previsto]]))</f>
        <v>2018</v>
      </c>
      <c r="N80" t="str">
        <f ca="1">IF(AND(TBRegistrosEntradas[[#This Row],[Data do caixa previsto]]&lt;TODAY(),TBRegistrosEntradas[[#This Row],[Data do caixa realizado]]=""),"Vencida","Não vencida")</f>
        <v>Não vencida</v>
      </c>
      <c r="O80" t="str">
        <f>IF(TBRegistrosEntradas[[#This Row],[Data da competência]]=TBRegistrosEntradas[[#This Row],[Data do caixa previsto]],"À vista","A prazo")</f>
        <v>A prazo</v>
      </c>
      <c r="P8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81" spans="1:16" x14ac:dyDescent="0.25">
      <c r="A81" s="3">
        <v>43234</v>
      </c>
      <c r="B81" s="3">
        <v>43177</v>
      </c>
      <c r="C81" s="3">
        <v>43234</v>
      </c>
      <c r="D81" t="s">
        <v>7</v>
      </c>
      <c r="E81" t="s">
        <v>16</v>
      </c>
      <c r="F81" t="s">
        <v>122</v>
      </c>
      <c r="G81" s="49">
        <v>3540</v>
      </c>
      <c r="H81">
        <f>IF(TBRegistrosEntradas[[#This Row],[Data do caixa realizado]]="",0,MONTH(TBRegistrosEntradas[[#This Row],[Data do caixa realizado]]))</f>
        <v>5</v>
      </c>
      <c r="I81">
        <f>IF(TBRegistrosEntradas[[#This Row],[Data do caixa realizado]]="",0,YEAR(TBRegistrosEntradas[[#This Row],[Data do caixa realizado]]))</f>
        <v>2018</v>
      </c>
      <c r="J81">
        <f>IF(TBRegistrosEntradas[[#This Row],[Data da competência]]="",0,MONTH(TBRegistrosEntradas[[#This Row],[Data da competência]]))</f>
        <v>3</v>
      </c>
      <c r="K81">
        <f>IF(TBRegistrosEntradas[[#This Row],[Data da competência]]="",0,YEAR(TBRegistrosEntradas[[#This Row],[Data da competência]]))</f>
        <v>2018</v>
      </c>
      <c r="L81" s="36">
        <f>IF(TBRegistrosEntradas[[#This Row],[Data do caixa previsto]]="",0,MONTH(TBRegistrosEntradas[[#This Row],[Data do caixa previsto]]))</f>
        <v>5</v>
      </c>
      <c r="M81">
        <f>IF(TBRegistrosEntradas[[#This Row],[Data do caixa previsto]]="",0,YEAR(TBRegistrosEntradas[[#This Row],[Data do caixa previsto]]))</f>
        <v>2018</v>
      </c>
      <c r="N81" t="str">
        <f ca="1">IF(AND(TBRegistrosEntradas[[#This Row],[Data do caixa previsto]]&lt;TODAY(),TBRegistrosEntradas[[#This Row],[Data do caixa realizado]]=""),"Vencida","Não vencida")</f>
        <v>Não vencida</v>
      </c>
      <c r="O81" t="str">
        <f>IF(TBRegistrosEntradas[[#This Row],[Data da competência]]=TBRegistrosEntradas[[#This Row],[Data do caixa previsto]],"À vista","A prazo")</f>
        <v>A prazo</v>
      </c>
      <c r="P8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82" spans="1:16" x14ac:dyDescent="0.25">
      <c r="A82" s="3">
        <v>43220</v>
      </c>
      <c r="B82" s="3">
        <v>43180</v>
      </c>
      <c r="C82" s="3">
        <v>43220</v>
      </c>
      <c r="D82" t="s">
        <v>7</v>
      </c>
      <c r="E82" t="s">
        <v>16</v>
      </c>
      <c r="F82" t="s">
        <v>123</v>
      </c>
      <c r="G82" s="49">
        <v>4606</v>
      </c>
      <c r="H82">
        <f>IF(TBRegistrosEntradas[[#This Row],[Data do caixa realizado]]="",0,MONTH(TBRegistrosEntradas[[#This Row],[Data do caixa realizado]]))</f>
        <v>4</v>
      </c>
      <c r="I82">
        <f>IF(TBRegistrosEntradas[[#This Row],[Data do caixa realizado]]="",0,YEAR(TBRegistrosEntradas[[#This Row],[Data do caixa realizado]]))</f>
        <v>2018</v>
      </c>
      <c r="J82">
        <f>IF(TBRegistrosEntradas[[#This Row],[Data da competência]]="",0,MONTH(TBRegistrosEntradas[[#This Row],[Data da competência]]))</f>
        <v>3</v>
      </c>
      <c r="K82">
        <f>IF(TBRegistrosEntradas[[#This Row],[Data da competência]]="",0,YEAR(TBRegistrosEntradas[[#This Row],[Data da competência]]))</f>
        <v>2018</v>
      </c>
      <c r="L82" s="36">
        <f>IF(TBRegistrosEntradas[[#This Row],[Data do caixa previsto]]="",0,MONTH(TBRegistrosEntradas[[#This Row],[Data do caixa previsto]]))</f>
        <v>4</v>
      </c>
      <c r="M82">
        <f>IF(TBRegistrosEntradas[[#This Row],[Data do caixa previsto]]="",0,YEAR(TBRegistrosEntradas[[#This Row],[Data do caixa previsto]]))</f>
        <v>2018</v>
      </c>
      <c r="N82" t="str">
        <f ca="1">IF(AND(TBRegistrosEntradas[[#This Row],[Data do caixa previsto]]&lt;TODAY(),TBRegistrosEntradas[[#This Row],[Data do caixa realizado]]=""),"Vencida","Não vencida")</f>
        <v>Não vencida</v>
      </c>
      <c r="O82" t="str">
        <f>IF(TBRegistrosEntradas[[#This Row],[Data da competência]]=TBRegistrosEntradas[[#This Row],[Data do caixa previsto]],"À vista","A prazo")</f>
        <v>A prazo</v>
      </c>
      <c r="P8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83" spans="1:16" x14ac:dyDescent="0.25">
      <c r="B83" s="3">
        <v>43182</v>
      </c>
      <c r="C83" s="3">
        <v>43199</v>
      </c>
      <c r="D83" t="s">
        <v>7</v>
      </c>
      <c r="E83" t="s">
        <v>14</v>
      </c>
      <c r="F83" t="s">
        <v>124</v>
      </c>
      <c r="G83" s="49">
        <v>2388</v>
      </c>
      <c r="H83">
        <f>IF(TBRegistrosEntradas[[#This Row],[Data do caixa realizado]]="",0,MONTH(TBRegistrosEntradas[[#This Row],[Data do caixa realizado]]))</f>
        <v>0</v>
      </c>
      <c r="I83">
        <f>IF(TBRegistrosEntradas[[#This Row],[Data do caixa realizado]]="",0,YEAR(TBRegistrosEntradas[[#This Row],[Data do caixa realizado]]))</f>
        <v>0</v>
      </c>
      <c r="J83">
        <f>IF(TBRegistrosEntradas[[#This Row],[Data da competência]]="",0,MONTH(TBRegistrosEntradas[[#This Row],[Data da competência]]))</f>
        <v>3</v>
      </c>
      <c r="K83">
        <f>IF(TBRegistrosEntradas[[#This Row],[Data da competência]]="",0,YEAR(TBRegistrosEntradas[[#This Row],[Data da competência]]))</f>
        <v>2018</v>
      </c>
      <c r="L83" s="36">
        <f>IF(TBRegistrosEntradas[[#This Row],[Data do caixa previsto]]="",0,MONTH(TBRegistrosEntradas[[#This Row],[Data do caixa previsto]]))</f>
        <v>4</v>
      </c>
      <c r="M83">
        <f>IF(TBRegistrosEntradas[[#This Row],[Data do caixa previsto]]="",0,YEAR(TBRegistrosEntradas[[#This Row],[Data do caixa previsto]]))</f>
        <v>2018</v>
      </c>
      <c r="N83" t="str">
        <f ca="1">IF(AND(TBRegistrosEntradas[[#This Row],[Data do caixa previsto]]&lt;TODAY(),TBRegistrosEntradas[[#This Row],[Data do caixa realizado]]=""),"Vencida","Não vencida")</f>
        <v>Vencida</v>
      </c>
      <c r="O83" t="str">
        <f>IF(TBRegistrosEntradas[[#This Row],[Data da competência]]=TBRegistrosEntradas[[#This Row],[Data do caixa previsto]],"À vista","A prazo")</f>
        <v>A prazo</v>
      </c>
      <c r="P8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2201</v>
      </c>
    </row>
    <row r="84" spans="1:16" x14ac:dyDescent="0.25">
      <c r="A84" s="3">
        <v>43187</v>
      </c>
      <c r="B84" s="3">
        <v>43184</v>
      </c>
      <c r="C84" s="3">
        <v>43187</v>
      </c>
      <c r="D84" t="s">
        <v>7</v>
      </c>
      <c r="E84" t="s">
        <v>13</v>
      </c>
      <c r="F84" t="s">
        <v>125</v>
      </c>
      <c r="G84" s="49">
        <v>2303</v>
      </c>
      <c r="H84">
        <f>IF(TBRegistrosEntradas[[#This Row],[Data do caixa realizado]]="",0,MONTH(TBRegistrosEntradas[[#This Row],[Data do caixa realizado]]))</f>
        <v>3</v>
      </c>
      <c r="I84">
        <f>IF(TBRegistrosEntradas[[#This Row],[Data do caixa realizado]]="",0,YEAR(TBRegistrosEntradas[[#This Row],[Data do caixa realizado]]))</f>
        <v>2018</v>
      </c>
      <c r="J84">
        <f>IF(TBRegistrosEntradas[[#This Row],[Data da competência]]="",0,MONTH(TBRegistrosEntradas[[#This Row],[Data da competência]]))</f>
        <v>3</v>
      </c>
      <c r="K84">
        <f>IF(TBRegistrosEntradas[[#This Row],[Data da competência]]="",0,YEAR(TBRegistrosEntradas[[#This Row],[Data da competência]]))</f>
        <v>2018</v>
      </c>
      <c r="L84" s="36">
        <f>IF(TBRegistrosEntradas[[#This Row],[Data do caixa previsto]]="",0,MONTH(TBRegistrosEntradas[[#This Row],[Data do caixa previsto]]))</f>
        <v>3</v>
      </c>
      <c r="M84">
        <f>IF(TBRegistrosEntradas[[#This Row],[Data do caixa previsto]]="",0,YEAR(TBRegistrosEntradas[[#This Row],[Data do caixa previsto]]))</f>
        <v>2018</v>
      </c>
      <c r="N84" t="str">
        <f ca="1">IF(AND(TBRegistrosEntradas[[#This Row],[Data do caixa previsto]]&lt;TODAY(),TBRegistrosEntradas[[#This Row],[Data do caixa realizado]]=""),"Vencida","Não vencida")</f>
        <v>Não vencida</v>
      </c>
      <c r="O84" t="str">
        <f>IF(TBRegistrosEntradas[[#This Row],[Data da competência]]=TBRegistrosEntradas[[#This Row],[Data do caixa previsto]],"À vista","A prazo")</f>
        <v>A prazo</v>
      </c>
      <c r="P8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85" spans="1:16" x14ac:dyDescent="0.25">
      <c r="A85" s="3">
        <v>43205</v>
      </c>
      <c r="B85" s="3">
        <v>43187</v>
      </c>
      <c r="C85" s="3">
        <v>43205</v>
      </c>
      <c r="D85" t="s">
        <v>7</v>
      </c>
      <c r="E85" t="s">
        <v>17</v>
      </c>
      <c r="F85" t="s">
        <v>126</v>
      </c>
      <c r="G85" s="49">
        <v>1662</v>
      </c>
      <c r="H85">
        <f>IF(TBRegistrosEntradas[[#This Row],[Data do caixa realizado]]="",0,MONTH(TBRegistrosEntradas[[#This Row],[Data do caixa realizado]]))</f>
        <v>4</v>
      </c>
      <c r="I85">
        <f>IF(TBRegistrosEntradas[[#This Row],[Data do caixa realizado]]="",0,YEAR(TBRegistrosEntradas[[#This Row],[Data do caixa realizado]]))</f>
        <v>2018</v>
      </c>
      <c r="J85">
        <f>IF(TBRegistrosEntradas[[#This Row],[Data da competência]]="",0,MONTH(TBRegistrosEntradas[[#This Row],[Data da competência]]))</f>
        <v>3</v>
      </c>
      <c r="K85">
        <f>IF(TBRegistrosEntradas[[#This Row],[Data da competência]]="",0,YEAR(TBRegistrosEntradas[[#This Row],[Data da competência]]))</f>
        <v>2018</v>
      </c>
      <c r="L85" s="36">
        <f>IF(TBRegistrosEntradas[[#This Row],[Data do caixa previsto]]="",0,MONTH(TBRegistrosEntradas[[#This Row],[Data do caixa previsto]]))</f>
        <v>4</v>
      </c>
      <c r="M85">
        <f>IF(TBRegistrosEntradas[[#This Row],[Data do caixa previsto]]="",0,YEAR(TBRegistrosEntradas[[#This Row],[Data do caixa previsto]]))</f>
        <v>2018</v>
      </c>
      <c r="N85" t="str">
        <f ca="1">IF(AND(TBRegistrosEntradas[[#This Row],[Data do caixa previsto]]&lt;TODAY(),TBRegistrosEntradas[[#This Row],[Data do caixa realizado]]=""),"Vencida","Não vencida")</f>
        <v>Não vencida</v>
      </c>
      <c r="O85" t="str">
        <f>IF(TBRegistrosEntradas[[#This Row],[Data da competência]]=TBRegistrosEntradas[[#This Row],[Data do caixa previsto]],"À vista","A prazo")</f>
        <v>A prazo</v>
      </c>
      <c r="P8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86" spans="1:16" x14ac:dyDescent="0.25">
      <c r="A86" s="3">
        <v>43228</v>
      </c>
      <c r="B86" s="3">
        <v>43189</v>
      </c>
      <c r="C86" s="3">
        <v>43228</v>
      </c>
      <c r="D86" t="s">
        <v>7</v>
      </c>
      <c r="E86" t="s">
        <v>14</v>
      </c>
      <c r="F86" t="s">
        <v>127</v>
      </c>
      <c r="G86" s="49">
        <v>3241</v>
      </c>
      <c r="H86">
        <f>IF(TBRegistrosEntradas[[#This Row],[Data do caixa realizado]]="",0,MONTH(TBRegistrosEntradas[[#This Row],[Data do caixa realizado]]))</f>
        <v>5</v>
      </c>
      <c r="I86">
        <f>IF(TBRegistrosEntradas[[#This Row],[Data do caixa realizado]]="",0,YEAR(TBRegistrosEntradas[[#This Row],[Data do caixa realizado]]))</f>
        <v>2018</v>
      </c>
      <c r="J86">
        <f>IF(TBRegistrosEntradas[[#This Row],[Data da competência]]="",0,MONTH(TBRegistrosEntradas[[#This Row],[Data da competência]]))</f>
        <v>3</v>
      </c>
      <c r="K86">
        <f>IF(TBRegistrosEntradas[[#This Row],[Data da competência]]="",0,YEAR(TBRegistrosEntradas[[#This Row],[Data da competência]]))</f>
        <v>2018</v>
      </c>
      <c r="L86" s="36">
        <f>IF(TBRegistrosEntradas[[#This Row],[Data do caixa previsto]]="",0,MONTH(TBRegistrosEntradas[[#This Row],[Data do caixa previsto]]))</f>
        <v>5</v>
      </c>
      <c r="M86">
        <f>IF(TBRegistrosEntradas[[#This Row],[Data do caixa previsto]]="",0,YEAR(TBRegistrosEntradas[[#This Row],[Data do caixa previsto]]))</f>
        <v>2018</v>
      </c>
      <c r="N86" t="str">
        <f ca="1">IF(AND(TBRegistrosEntradas[[#This Row],[Data do caixa previsto]]&lt;TODAY(),TBRegistrosEntradas[[#This Row],[Data do caixa realizado]]=""),"Vencida","Não vencida")</f>
        <v>Não vencida</v>
      </c>
      <c r="O86" t="str">
        <f>IF(TBRegistrosEntradas[[#This Row],[Data da competência]]=TBRegistrosEntradas[[#This Row],[Data do caixa previsto]],"À vista","A prazo")</f>
        <v>A prazo</v>
      </c>
      <c r="P8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87" spans="1:16" x14ac:dyDescent="0.25">
      <c r="A87" s="3">
        <v>43228</v>
      </c>
      <c r="B87" s="3">
        <v>43190</v>
      </c>
      <c r="C87" s="3">
        <v>43228</v>
      </c>
      <c r="D87" t="s">
        <v>7</v>
      </c>
      <c r="E87" t="s">
        <v>17</v>
      </c>
      <c r="F87" t="s">
        <v>128</v>
      </c>
      <c r="G87" s="49">
        <v>4017</v>
      </c>
      <c r="H87">
        <f>IF(TBRegistrosEntradas[[#This Row],[Data do caixa realizado]]="",0,MONTH(TBRegistrosEntradas[[#This Row],[Data do caixa realizado]]))</f>
        <v>5</v>
      </c>
      <c r="I87">
        <f>IF(TBRegistrosEntradas[[#This Row],[Data do caixa realizado]]="",0,YEAR(TBRegistrosEntradas[[#This Row],[Data do caixa realizado]]))</f>
        <v>2018</v>
      </c>
      <c r="J87">
        <f>IF(TBRegistrosEntradas[[#This Row],[Data da competência]]="",0,MONTH(TBRegistrosEntradas[[#This Row],[Data da competência]]))</f>
        <v>3</v>
      </c>
      <c r="K87">
        <f>IF(TBRegistrosEntradas[[#This Row],[Data da competência]]="",0,YEAR(TBRegistrosEntradas[[#This Row],[Data da competência]]))</f>
        <v>2018</v>
      </c>
      <c r="L87" s="36">
        <f>IF(TBRegistrosEntradas[[#This Row],[Data do caixa previsto]]="",0,MONTH(TBRegistrosEntradas[[#This Row],[Data do caixa previsto]]))</f>
        <v>5</v>
      </c>
      <c r="M87">
        <f>IF(TBRegistrosEntradas[[#This Row],[Data do caixa previsto]]="",0,YEAR(TBRegistrosEntradas[[#This Row],[Data do caixa previsto]]))</f>
        <v>2018</v>
      </c>
      <c r="N87" t="str">
        <f ca="1">IF(AND(TBRegistrosEntradas[[#This Row],[Data do caixa previsto]]&lt;TODAY(),TBRegistrosEntradas[[#This Row],[Data do caixa realizado]]=""),"Vencida","Não vencida")</f>
        <v>Não vencida</v>
      </c>
      <c r="O87" t="str">
        <f>IF(TBRegistrosEntradas[[#This Row],[Data da competência]]=TBRegistrosEntradas[[#This Row],[Data do caixa previsto]],"À vista","A prazo")</f>
        <v>A prazo</v>
      </c>
      <c r="P8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88" spans="1:16" x14ac:dyDescent="0.25">
      <c r="A88" s="3">
        <v>43289</v>
      </c>
      <c r="B88" s="3">
        <v>43193</v>
      </c>
      <c r="C88" s="3">
        <v>43251</v>
      </c>
      <c r="D88" t="s">
        <v>7</v>
      </c>
      <c r="E88" t="s">
        <v>16</v>
      </c>
      <c r="F88" t="s">
        <v>129</v>
      </c>
      <c r="G88" s="49">
        <v>3586</v>
      </c>
      <c r="H88">
        <f>IF(TBRegistrosEntradas[[#This Row],[Data do caixa realizado]]="",0,MONTH(TBRegistrosEntradas[[#This Row],[Data do caixa realizado]]))</f>
        <v>7</v>
      </c>
      <c r="I88">
        <f>IF(TBRegistrosEntradas[[#This Row],[Data do caixa realizado]]="",0,YEAR(TBRegistrosEntradas[[#This Row],[Data do caixa realizado]]))</f>
        <v>2018</v>
      </c>
      <c r="J88">
        <f>IF(TBRegistrosEntradas[[#This Row],[Data da competência]]="",0,MONTH(TBRegistrosEntradas[[#This Row],[Data da competência]]))</f>
        <v>4</v>
      </c>
      <c r="K88">
        <f>IF(TBRegistrosEntradas[[#This Row],[Data da competência]]="",0,YEAR(TBRegistrosEntradas[[#This Row],[Data da competência]]))</f>
        <v>2018</v>
      </c>
      <c r="L88" s="36">
        <f>IF(TBRegistrosEntradas[[#This Row],[Data do caixa previsto]]="",0,MONTH(TBRegistrosEntradas[[#This Row],[Data do caixa previsto]]))</f>
        <v>5</v>
      </c>
      <c r="M88">
        <f>IF(TBRegistrosEntradas[[#This Row],[Data do caixa previsto]]="",0,YEAR(TBRegistrosEntradas[[#This Row],[Data do caixa previsto]]))</f>
        <v>2018</v>
      </c>
      <c r="N88" t="str">
        <f ca="1">IF(AND(TBRegistrosEntradas[[#This Row],[Data do caixa previsto]]&lt;TODAY(),TBRegistrosEntradas[[#This Row],[Data do caixa realizado]]=""),"Vencida","Não vencida")</f>
        <v>Não vencida</v>
      </c>
      <c r="O88" t="str">
        <f>IF(TBRegistrosEntradas[[#This Row],[Data da competência]]=TBRegistrosEntradas[[#This Row],[Data do caixa previsto]],"À vista","A prazo")</f>
        <v>A prazo</v>
      </c>
      <c r="P8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38</v>
      </c>
    </row>
    <row r="89" spans="1:16" x14ac:dyDescent="0.25">
      <c r="A89" s="3">
        <v>43221</v>
      </c>
      <c r="B89" s="3">
        <v>43196</v>
      </c>
      <c r="C89" s="3">
        <v>43221</v>
      </c>
      <c r="D89" t="s">
        <v>7</v>
      </c>
      <c r="E89" t="s">
        <v>14</v>
      </c>
      <c r="F89" t="s">
        <v>130</v>
      </c>
      <c r="G89" s="49">
        <v>4467</v>
      </c>
      <c r="H89">
        <f>IF(TBRegistrosEntradas[[#This Row],[Data do caixa realizado]]="",0,MONTH(TBRegistrosEntradas[[#This Row],[Data do caixa realizado]]))</f>
        <v>5</v>
      </c>
      <c r="I89">
        <f>IF(TBRegistrosEntradas[[#This Row],[Data do caixa realizado]]="",0,YEAR(TBRegistrosEntradas[[#This Row],[Data do caixa realizado]]))</f>
        <v>2018</v>
      </c>
      <c r="J89">
        <f>IF(TBRegistrosEntradas[[#This Row],[Data da competência]]="",0,MONTH(TBRegistrosEntradas[[#This Row],[Data da competência]]))</f>
        <v>4</v>
      </c>
      <c r="K89">
        <f>IF(TBRegistrosEntradas[[#This Row],[Data da competência]]="",0,YEAR(TBRegistrosEntradas[[#This Row],[Data da competência]]))</f>
        <v>2018</v>
      </c>
      <c r="L89" s="36">
        <f>IF(TBRegistrosEntradas[[#This Row],[Data do caixa previsto]]="",0,MONTH(TBRegistrosEntradas[[#This Row],[Data do caixa previsto]]))</f>
        <v>5</v>
      </c>
      <c r="M89">
        <f>IF(TBRegistrosEntradas[[#This Row],[Data do caixa previsto]]="",0,YEAR(TBRegistrosEntradas[[#This Row],[Data do caixa previsto]]))</f>
        <v>2018</v>
      </c>
      <c r="N89" t="str">
        <f ca="1">IF(AND(TBRegistrosEntradas[[#This Row],[Data do caixa previsto]]&lt;TODAY(),TBRegistrosEntradas[[#This Row],[Data do caixa realizado]]=""),"Vencida","Não vencida")</f>
        <v>Não vencida</v>
      </c>
      <c r="O89" t="str">
        <f>IF(TBRegistrosEntradas[[#This Row],[Data da competência]]=TBRegistrosEntradas[[#This Row],[Data do caixa previsto]],"À vista","A prazo")</f>
        <v>A prazo</v>
      </c>
      <c r="P8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90" spans="1:16" x14ac:dyDescent="0.25">
      <c r="A90" s="3">
        <v>43251</v>
      </c>
      <c r="B90" s="3">
        <v>43199</v>
      </c>
      <c r="C90" s="3">
        <v>43251</v>
      </c>
      <c r="D90" t="s">
        <v>7</v>
      </c>
      <c r="E90" t="s">
        <v>16</v>
      </c>
      <c r="F90" t="s">
        <v>131</v>
      </c>
      <c r="G90" s="49">
        <v>4262</v>
      </c>
      <c r="H90">
        <f>IF(TBRegistrosEntradas[[#This Row],[Data do caixa realizado]]="",0,MONTH(TBRegistrosEntradas[[#This Row],[Data do caixa realizado]]))</f>
        <v>5</v>
      </c>
      <c r="I90">
        <f>IF(TBRegistrosEntradas[[#This Row],[Data do caixa realizado]]="",0,YEAR(TBRegistrosEntradas[[#This Row],[Data do caixa realizado]]))</f>
        <v>2018</v>
      </c>
      <c r="J90">
        <f>IF(TBRegistrosEntradas[[#This Row],[Data da competência]]="",0,MONTH(TBRegistrosEntradas[[#This Row],[Data da competência]]))</f>
        <v>4</v>
      </c>
      <c r="K90">
        <f>IF(TBRegistrosEntradas[[#This Row],[Data da competência]]="",0,YEAR(TBRegistrosEntradas[[#This Row],[Data da competência]]))</f>
        <v>2018</v>
      </c>
      <c r="L90" s="36">
        <f>IF(TBRegistrosEntradas[[#This Row],[Data do caixa previsto]]="",0,MONTH(TBRegistrosEntradas[[#This Row],[Data do caixa previsto]]))</f>
        <v>5</v>
      </c>
      <c r="M90">
        <f>IF(TBRegistrosEntradas[[#This Row],[Data do caixa previsto]]="",0,YEAR(TBRegistrosEntradas[[#This Row],[Data do caixa previsto]]))</f>
        <v>2018</v>
      </c>
      <c r="N90" t="str">
        <f ca="1">IF(AND(TBRegistrosEntradas[[#This Row],[Data do caixa previsto]]&lt;TODAY(),TBRegistrosEntradas[[#This Row],[Data do caixa realizado]]=""),"Vencida","Não vencida")</f>
        <v>Não vencida</v>
      </c>
      <c r="O90" t="str">
        <f>IF(TBRegistrosEntradas[[#This Row],[Data da competência]]=TBRegistrosEntradas[[#This Row],[Data do caixa previsto]],"À vista","A prazo")</f>
        <v>A prazo</v>
      </c>
      <c r="P9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91" spans="1:16" x14ac:dyDescent="0.25">
      <c r="A91" s="3">
        <v>43264</v>
      </c>
      <c r="B91" s="3">
        <v>43201</v>
      </c>
      <c r="C91" s="3">
        <v>43260</v>
      </c>
      <c r="D91" t="s">
        <v>7</v>
      </c>
      <c r="E91" t="s">
        <v>16</v>
      </c>
      <c r="F91" t="s">
        <v>132</v>
      </c>
      <c r="G91" s="49">
        <v>2593</v>
      </c>
      <c r="H91">
        <f>IF(TBRegistrosEntradas[[#This Row],[Data do caixa realizado]]="",0,MONTH(TBRegistrosEntradas[[#This Row],[Data do caixa realizado]]))</f>
        <v>6</v>
      </c>
      <c r="I91">
        <f>IF(TBRegistrosEntradas[[#This Row],[Data do caixa realizado]]="",0,YEAR(TBRegistrosEntradas[[#This Row],[Data do caixa realizado]]))</f>
        <v>2018</v>
      </c>
      <c r="J91">
        <f>IF(TBRegistrosEntradas[[#This Row],[Data da competência]]="",0,MONTH(TBRegistrosEntradas[[#This Row],[Data da competência]]))</f>
        <v>4</v>
      </c>
      <c r="K91">
        <f>IF(TBRegistrosEntradas[[#This Row],[Data da competência]]="",0,YEAR(TBRegistrosEntradas[[#This Row],[Data da competência]]))</f>
        <v>2018</v>
      </c>
      <c r="L91" s="36">
        <f>IF(TBRegistrosEntradas[[#This Row],[Data do caixa previsto]]="",0,MONTH(TBRegistrosEntradas[[#This Row],[Data do caixa previsto]]))</f>
        <v>6</v>
      </c>
      <c r="M91">
        <f>IF(TBRegistrosEntradas[[#This Row],[Data do caixa previsto]]="",0,YEAR(TBRegistrosEntradas[[#This Row],[Data do caixa previsto]]))</f>
        <v>2018</v>
      </c>
      <c r="N91" t="str">
        <f ca="1">IF(AND(TBRegistrosEntradas[[#This Row],[Data do caixa previsto]]&lt;TODAY(),TBRegistrosEntradas[[#This Row],[Data do caixa realizado]]=""),"Vencida","Não vencida")</f>
        <v>Não vencida</v>
      </c>
      <c r="O91" t="str">
        <f>IF(TBRegistrosEntradas[[#This Row],[Data da competência]]=TBRegistrosEntradas[[#This Row],[Data do caixa previsto]],"À vista","A prazo")</f>
        <v>A prazo</v>
      </c>
      <c r="P9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4</v>
      </c>
    </row>
    <row r="92" spans="1:16" x14ac:dyDescent="0.25">
      <c r="A92" s="3">
        <v>43224</v>
      </c>
      <c r="B92" s="3">
        <v>43204</v>
      </c>
      <c r="C92" s="3">
        <v>43224</v>
      </c>
      <c r="D92" t="s">
        <v>7</v>
      </c>
      <c r="E92" t="s">
        <v>16</v>
      </c>
      <c r="F92" t="s">
        <v>133</v>
      </c>
      <c r="G92" s="49">
        <v>1885</v>
      </c>
      <c r="H92">
        <f>IF(TBRegistrosEntradas[[#This Row],[Data do caixa realizado]]="",0,MONTH(TBRegistrosEntradas[[#This Row],[Data do caixa realizado]]))</f>
        <v>5</v>
      </c>
      <c r="I92">
        <f>IF(TBRegistrosEntradas[[#This Row],[Data do caixa realizado]]="",0,YEAR(TBRegistrosEntradas[[#This Row],[Data do caixa realizado]]))</f>
        <v>2018</v>
      </c>
      <c r="J92">
        <f>IF(TBRegistrosEntradas[[#This Row],[Data da competência]]="",0,MONTH(TBRegistrosEntradas[[#This Row],[Data da competência]]))</f>
        <v>4</v>
      </c>
      <c r="K92">
        <f>IF(TBRegistrosEntradas[[#This Row],[Data da competência]]="",0,YEAR(TBRegistrosEntradas[[#This Row],[Data da competência]]))</f>
        <v>2018</v>
      </c>
      <c r="L92" s="36">
        <f>IF(TBRegistrosEntradas[[#This Row],[Data do caixa previsto]]="",0,MONTH(TBRegistrosEntradas[[#This Row],[Data do caixa previsto]]))</f>
        <v>5</v>
      </c>
      <c r="M92">
        <f>IF(TBRegistrosEntradas[[#This Row],[Data do caixa previsto]]="",0,YEAR(TBRegistrosEntradas[[#This Row],[Data do caixa previsto]]))</f>
        <v>2018</v>
      </c>
      <c r="N92" t="str">
        <f ca="1">IF(AND(TBRegistrosEntradas[[#This Row],[Data do caixa previsto]]&lt;TODAY(),TBRegistrosEntradas[[#This Row],[Data do caixa realizado]]=""),"Vencida","Não vencida")</f>
        <v>Não vencida</v>
      </c>
      <c r="O92" t="str">
        <f>IF(TBRegistrosEntradas[[#This Row],[Data da competência]]=TBRegistrosEntradas[[#This Row],[Data do caixa previsto]],"À vista","A prazo")</f>
        <v>A prazo</v>
      </c>
      <c r="P9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93" spans="1:16" x14ac:dyDescent="0.25">
      <c r="B93" s="3">
        <v>43209</v>
      </c>
      <c r="C93" s="3">
        <v>43266</v>
      </c>
      <c r="D93" t="s">
        <v>7</v>
      </c>
      <c r="E93" t="s">
        <v>16</v>
      </c>
      <c r="F93" t="s">
        <v>134</v>
      </c>
      <c r="G93" s="49">
        <v>2224</v>
      </c>
      <c r="H93">
        <f>IF(TBRegistrosEntradas[[#This Row],[Data do caixa realizado]]="",0,MONTH(TBRegistrosEntradas[[#This Row],[Data do caixa realizado]]))</f>
        <v>0</v>
      </c>
      <c r="I93">
        <f>IF(TBRegistrosEntradas[[#This Row],[Data do caixa realizado]]="",0,YEAR(TBRegistrosEntradas[[#This Row],[Data do caixa realizado]]))</f>
        <v>0</v>
      </c>
      <c r="J93">
        <f>IF(TBRegistrosEntradas[[#This Row],[Data da competência]]="",0,MONTH(TBRegistrosEntradas[[#This Row],[Data da competência]]))</f>
        <v>4</v>
      </c>
      <c r="K93">
        <f>IF(TBRegistrosEntradas[[#This Row],[Data da competência]]="",0,YEAR(TBRegistrosEntradas[[#This Row],[Data da competência]]))</f>
        <v>2018</v>
      </c>
      <c r="L93" s="36">
        <f>IF(TBRegistrosEntradas[[#This Row],[Data do caixa previsto]]="",0,MONTH(TBRegistrosEntradas[[#This Row],[Data do caixa previsto]]))</f>
        <v>6</v>
      </c>
      <c r="M93">
        <f>IF(TBRegistrosEntradas[[#This Row],[Data do caixa previsto]]="",0,YEAR(TBRegistrosEntradas[[#This Row],[Data do caixa previsto]]))</f>
        <v>2018</v>
      </c>
      <c r="N93" t="str">
        <f ca="1">IF(AND(TBRegistrosEntradas[[#This Row],[Data do caixa previsto]]&lt;TODAY(),TBRegistrosEntradas[[#This Row],[Data do caixa realizado]]=""),"Vencida","Não vencida")</f>
        <v>Vencida</v>
      </c>
      <c r="O93" t="str">
        <f>IF(TBRegistrosEntradas[[#This Row],[Data da competência]]=TBRegistrosEntradas[[#This Row],[Data do caixa previsto]],"À vista","A prazo")</f>
        <v>A prazo</v>
      </c>
      <c r="P9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2134</v>
      </c>
    </row>
    <row r="94" spans="1:16" x14ac:dyDescent="0.25">
      <c r="A94" s="3">
        <v>43302</v>
      </c>
      <c r="B94" s="3">
        <v>43213</v>
      </c>
      <c r="C94" s="3">
        <v>43234</v>
      </c>
      <c r="D94" t="s">
        <v>7</v>
      </c>
      <c r="E94" t="s">
        <v>16</v>
      </c>
      <c r="F94" t="s">
        <v>135</v>
      </c>
      <c r="G94" s="49">
        <v>3223</v>
      </c>
      <c r="H94">
        <f>IF(TBRegistrosEntradas[[#This Row],[Data do caixa realizado]]="",0,MONTH(TBRegistrosEntradas[[#This Row],[Data do caixa realizado]]))</f>
        <v>7</v>
      </c>
      <c r="I94">
        <f>IF(TBRegistrosEntradas[[#This Row],[Data do caixa realizado]]="",0,YEAR(TBRegistrosEntradas[[#This Row],[Data do caixa realizado]]))</f>
        <v>2018</v>
      </c>
      <c r="J94">
        <f>IF(TBRegistrosEntradas[[#This Row],[Data da competência]]="",0,MONTH(TBRegistrosEntradas[[#This Row],[Data da competência]]))</f>
        <v>4</v>
      </c>
      <c r="K94">
        <f>IF(TBRegistrosEntradas[[#This Row],[Data da competência]]="",0,YEAR(TBRegistrosEntradas[[#This Row],[Data da competência]]))</f>
        <v>2018</v>
      </c>
      <c r="L94" s="36">
        <f>IF(TBRegistrosEntradas[[#This Row],[Data do caixa previsto]]="",0,MONTH(TBRegistrosEntradas[[#This Row],[Data do caixa previsto]]))</f>
        <v>5</v>
      </c>
      <c r="M94">
        <f>IF(TBRegistrosEntradas[[#This Row],[Data do caixa previsto]]="",0,YEAR(TBRegistrosEntradas[[#This Row],[Data do caixa previsto]]))</f>
        <v>2018</v>
      </c>
      <c r="N94" t="str">
        <f ca="1">IF(AND(TBRegistrosEntradas[[#This Row],[Data do caixa previsto]]&lt;TODAY(),TBRegistrosEntradas[[#This Row],[Data do caixa realizado]]=""),"Vencida","Não vencida")</f>
        <v>Não vencida</v>
      </c>
      <c r="O94" t="str">
        <f>IF(TBRegistrosEntradas[[#This Row],[Data da competência]]=TBRegistrosEntradas[[#This Row],[Data do caixa previsto]],"À vista","A prazo")</f>
        <v>A prazo</v>
      </c>
      <c r="P9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68</v>
      </c>
    </row>
    <row r="95" spans="1:16" x14ac:dyDescent="0.25">
      <c r="A95" s="3">
        <v>43299</v>
      </c>
      <c r="B95" s="3">
        <v>43216</v>
      </c>
      <c r="C95" s="3">
        <v>43265</v>
      </c>
      <c r="D95" t="s">
        <v>7</v>
      </c>
      <c r="E95" t="s">
        <v>15</v>
      </c>
      <c r="F95" t="s">
        <v>136</v>
      </c>
      <c r="G95" s="49">
        <v>3446</v>
      </c>
      <c r="H95">
        <f>IF(TBRegistrosEntradas[[#This Row],[Data do caixa realizado]]="",0,MONTH(TBRegistrosEntradas[[#This Row],[Data do caixa realizado]]))</f>
        <v>7</v>
      </c>
      <c r="I95">
        <f>IF(TBRegistrosEntradas[[#This Row],[Data do caixa realizado]]="",0,YEAR(TBRegistrosEntradas[[#This Row],[Data do caixa realizado]]))</f>
        <v>2018</v>
      </c>
      <c r="J95">
        <f>IF(TBRegistrosEntradas[[#This Row],[Data da competência]]="",0,MONTH(TBRegistrosEntradas[[#This Row],[Data da competência]]))</f>
        <v>4</v>
      </c>
      <c r="K95">
        <f>IF(TBRegistrosEntradas[[#This Row],[Data da competência]]="",0,YEAR(TBRegistrosEntradas[[#This Row],[Data da competência]]))</f>
        <v>2018</v>
      </c>
      <c r="L95" s="36">
        <f>IF(TBRegistrosEntradas[[#This Row],[Data do caixa previsto]]="",0,MONTH(TBRegistrosEntradas[[#This Row],[Data do caixa previsto]]))</f>
        <v>6</v>
      </c>
      <c r="M95">
        <f>IF(TBRegistrosEntradas[[#This Row],[Data do caixa previsto]]="",0,YEAR(TBRegistrosEntradas[[#This Row],[Data do caixa previsto]]))</f>
        <v>2018</v>
      </c>
      <c r="N95" t="str">
        <f ca="1">IF(AND(TBRegistrosEntradas[[#This Row],[Data do caixa previsto]]&lt;TODAY(),TBRegistrosEntradas[[#This Row],[Data do caixa realizado]]=""),"Vencida","Não vencida")</f>
        <v>Não vencida</v>
      </c>
      <c r="O95" t="str">
        <f>IF(TBRegistrosEntradas[[#This Row],[Data da competência]]=TBRegistrosEntradas[[#This Row],[Data do caixa previsto]],"À vista","A prazo")</f>
        <v>A prazo</v>
      </c>
      <c r="P9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34</v>
      </c>
    </row>
    <row r="96" spans="1:16" x14ac:dyDescent="0.25">
      <c r="A96" s="3">
        <v>43265</v>
      </c>
      <c r="B96" s="3">
        <v>43220</v>
      </c>
      <c r="C96" s="3">
        <v>43265</v>
      </c>
      <c r="D96" t="s">
        <v>7</v>
      </c>
      <c r="E96" t="s">
        <v>16</v>
      </c>
      <c r="F96" t="s">
        <v>137</v>
      </c>
      <c r="G96" s="49">
        <v>4540</v>
      </c>
      <c r="H96">
        <f>IF(TBRegistrosEntradas[[#This Row],[Data do caixa realizado]]="",0,MONTH(TBRegistrosEntradas[[#This Row],[Data do caixa realizado]]))</f>
        <v>6</v>
      </c>
      <c r="I96">
        <f>IF(TBRegistrosEntradas[[#This Row],[Data do caixa realizado]]="",0,YEAR(TBRegistrosEntradas[[#This Row],[Data do caixa realizado]]))</f>
        <v>2018</v>
      </c>
      <c r="J96">
        <f>IF(TBRegistrosEntradas[[#This Row],[Data da competência]]="",0,MONTH(TBRegistrosEntradas[[#This Row],[Data da competência]]))</f>
        <v>4</v>
      </c>
      <c r="K96">
        <f>IF(TBRegistrosEntradas[[#This Row],[Data da competência]]="",0,YEAR(TBRegistrosEntradas[[#This Row],[Data da competência]]))</f>
        <v>2018</v>
      </c>
      <c r="L96" s="36">
        <f>IF(TBRegistrosEntradas[[#This Row],[Data do caixa previsto]]="",0,MONTH(TBRegistrosEntradas[[#This Row],[Data do caixa previsto]]))</f>
        <v>6</v>
      </c>
      <c r="M96">
        <f>IF(TBRegistrosEntradas[[#This Row],[Data do caixa previsto]]="",0,YEAR(TBRegistrosEntradas[[#This Row],[Data do caixa previsto]]))</f>
        <v>2018</v>
      </c>
      <c r="N96" t="str">
        <f ca="1">IF(AND(TBRegistrosEntradas[[#This Row],[Data do caixa previsto]]&lt;TODAY(),TBRegistrosEntradas[[#This Row],[Data do caixa realizado]]=""),"Vencida","Não vencida")</f>
        <v>Não vencida</v>
      </c>
      <c r="O96" t="str">
        <f>IF(TBRegistrosEntradas[[#This Row],[Data da competência]]=TBRegistrosEntradas[[#This Row],[Data do caixa previsto]],"À vista","A prazo")</f>
        <v>A prazo</v>
      </c>
      <c r="P9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97" spans="1:16" x14ac:dyDescent="0.25">
      <c r="A97" s="3">
        <v>43330</v>
      </c>
      <c r="B97" s="3">
        <v>43228</v>
      </c>
      <c r="C97" s="3">
        <v>43283</v>
      </c>
      <c r="D97" t="s">
        <v>7</v>
      </c>
      <c r="E97" t="s">
        <v>17</v>
      </c>
      <c r="F97" t="s">
        <v>138</v>
      </c>
      <c r="G97" s="49">
        <v>3862</v>
      </c>
      <c r="H97">
        <f>IF(TBRegistrosEntradas[[#This Row],[Data do caixa realizado]]="",0,MONTH(TBRegistrosEntradas[[#This Row],[Data do caixa realizado]]))</f>
        <v>8</v>
      </c>
      <c r="I97">
        <f>IF(TBRegistrosEntradas[[#This Row],[Data do caixa realizado]]="",0,YEAR(TBRegistrosEntradas[[#This Row],[Data do caixa realizado]]))</f>
        <v>2018</v>
      </c>
      <c r="J97">
        <f>IF(TBRegistrosEntradas[[#This Row],[Data da competência]]="",0,MONTH(TBRegistrosEntradas[[#This Row],[Data da competência]]))</f>
        <v>5</v>
      </c>
      <c r="K97">
        <f>IF(TBRegistrosEntradas[[#This Row],[Data da competência]]="",0,YEAR(TBRegistrosEntradas[[#This Row],[Data da competência]]))</f>
        <v>2018</v>
      </c>
      <c r="L97" s="36">
        <f>IF(TBRegistrosEntradas[[#This Row],[Data do caixa previsto]]="",0,MONTH(TBRegistrosEntradas[[#This Row],[Data do caixa previsto]]))</f>
        <v>7</v>
      </c>
      <c r="M97">
        <f>IF(TBRegistrosEntradas[[#This Row],[Data do caixa previsto]]="",0,YEAR(TBRegistrosEntradas[[#This Row],[Data do caixa previsto]]))</f>
        <v>2018</v>
      </c>
      <c r="N97" t="str">
        <f ca="1">IF(AND(TBRegistrosEntradas[[#This Row],[Data do caixa previsto]]&lt;TODAY(),TBRegistrosEntradas[[#This Row],[Data do caixa realizado]]=""),"Vencida","Não vencida")</f>
        <v>Não vencida</v>
      </c>
      <c r="O97" t="str">
        <f>IF(TBRegistrosEntradas[[#This Row],[Data da competência]]=TBRegistrosEntradas[[#This Row],[Data do caixa previsto]],"À vista","A prazo")</f>
        <v>A prazo</v>
      </c>
      <c r="P9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47</v>
      </c>
    </row>
    <row r="98" spans="1:16" x14ac:dyDescent="0.25">
      <c r="A98" s="3">
        <v>43279</v>
      </c>
      <c r="B98" s="3">
        <v>43231</v>
      </c>
      <c r="C98" s="3">
        <v>43279</v>
      </c>
      <c r="D98" t="s">
        <v>7</v>
      </c>
      <c r="E98" t="s">
        <v>15</v>
      </c>
      <c r="F98" t="s">
        <v>139</v>
      </c>
      <c r="G98" s="49">
        <v>611</v>
      </c>
      <c r="H98">
        <f>IF(TBRegistrosEntradas[[#This Row],[Data do caixa realizado]]="",0,MONTH(TBRegistrosEntradas[[#This Row],[Data do caixa realizado]]))</f>
        <v>6</v>
      </c>
      <c r="I98">
        <f>IF(TBRegistrosEntradas[[#This Row],[Data do caixa realizado]]="",0,YEAR(TBRegistrosEntradas[[#This Row],[Data do caixa realizado]]))</f>
        <v>2018</v>
      </c>
      <c r="J98">
        <f>IF(TBRegistrosEntradas[[#This Row],[Data da competência]]="",0,MONTH(TBRegistrosEntradas[[#This Row],[Data da competência]]))</f>
        <v>5</v>
      </c>
      <c r="K98">
        <f>IF(TBRegistrosEntradas[[#This Row],[Data da competência]]="",0,YEAR(TBRegistrosEntradas[[#This Row],[Data da competência]]))</f>
        <v>2018</v>
      </c>
      <c r="L98" s="36">
        <f>IF(TBRegistrosEntradas[[#This Row],[Data do caixa previsto]]="",0,MONTH(TBRegistrosEntradas[[#This Row],[Data do caixa previsto]]))</f>
        <v>6</v>
      </c>
      <c r="M98">
        <f>IF(TBRegistrosEntradas[[#This Row],[Data do caixa previsto]]="",0,YEAR(TBRegistrosEntradas[[#This Row],[Data do caixa previsto]]))</f>
        <v>2018</v>
      </c>
      <c r="N98" t="str">
        <f ca="1">IF(AND(TBRegistrosEntradas[[#This Row],[Data do caixa previsto]]&lt;TODAY(),TBRegistrosEntradas[[#This Row],[Data do caixa realizado]]=""),"Vencida","Não vencida")</f>
        <v>Não vencida</v>
      </c>
      <c r="O98" t="str">
        <f>IF(TBRegistrosEntradas[[#This Row],[Data da competência]]=TBRegistrosEntradas[[#This Row],[Data do caixa previsto]],"À vista","A prazo")</f>
        <v>A prazo</v>
      </c>
      <c r="P9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99" spans="1:16" x14ac:dyDescent="0.25">
      <c r="A99" s="3">
        <v>43285</v>
      </c>
      <c r="B99" s="3">
        <v>43233</v>
      </c>
      <c r="C99" s="3">
        <v>43285</v>
      </c>
      <c r="D99" t="s">
        <v>7</v>
      </c>
      <c r="E99" t="s">
        <v>13</v>
      </c>
      <c r="F99" t="s">
        <v>140</v>
      </c>
      <c r="G99" s="49">
        <v>1486</v>
      </c>
      <c r="H99">
        <f>IF(TBRegistrosEntradas[[#This Row],[Data do caixa realizado]]="",0,MONTH(TBRegistrosEntradas[[#This Row],[Data do caixa realizado]]))</f>
        <v>7</v>
      </c>
      <c r="I99">
        <f>IF(TBRegistrosEntradas[[#This Row],[Data do caixa realizado]]="",0,YEAR(TBRegistrosEntradas[[#This Row],[Data do caixa realizado]]))</f>
        <v>2018</v>
      </c>
      <c r="J99">
        <f>IF(TBRegistrosEntradas[[#This Row],[Data da competência]]="",0,MONTH(TBRegistrosEntradas[[#This Row],[Data da competência]]))</f>
        <v>5</v>
      </c>
      <c r="K99">
        <f>IF(TBRegistrosEntradas[[#This Row],[Data da competência]]="",0,YEAR(TBRegistrosEntradas[[#This Row],[Data da competência]]))</f>
        <v>2018</v>
      </c>
      <c r="L99" s="36">
        <f>IF(TBRegistrosEntradas[[#This Row],[Data do caixa previsto]]="",0,MONTH(TBRegistrosEntradas[[#This Row],[Data do caixa previsto]]))</f>
        <v>7</v>
      </c>
      <c r="M99">
        <f>IF(TBRegistrosEntradas[[#This Row],[Data do caixa previsto]]="",0,YEAR(TBRegistrosEntradas[[#This Row],[Data do caixa previsto]]))</f>
        <v>2018</v>
      </c>
      <c r="N99" t="str">
        <f ca="1">IF(AND(TBRegistrosEntradas[[#This Row],[Data do caixa previsto]]&lt;TODAY(),TBRegistrosEntradas[[#This Row],[Data do caixa realizado]]=""),"Vencida","Não vencida")</f>
        <v>Não vencida</v>
      </c>
      <c r="O99" t="str">
        <f>IF(TBRegistrosEntradas[[#This Row],[Data da competência]]=TBRegistrosEntradas[[#This Row],[Data do caixa previsto]],"À vista","A prazo")</f>
        <v>A prazo</v>
      </c>
      <c r="P9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00" spans="1:16" x14ac:dyDescent="0.25">
      <c r="A100" s="3">
        <v>43252</v>
      </c>
      <c r="B100" s="3">
        <v>43241</v>
      </c>
      <c r="C100" s="3">
        <v>43252</v>
      </c>
      <c r="D100" t="s">
        <v>7</v>
      </c>
      <c r="E100" t="s">
        <v>16</v>
      </c>
      <c r="F100" t="s">
        <v>141</v>
      </c>
      <c r="G100" s="49">
        <v>4850</v>
      </c>
      <c r="H100">
        <f>IF(TBRegistrosEntradas[[#This Row],[Data do caixa realizado]]="",0,MONTH(TBRegistrosEntradas[[#This Row],[Data do caixa realizado]]))</f>
        <v>6</v>
      </c>
      <c r="I100">
        <f>IF(TBRegistrosEntradas[[#This Row],[Data do caixa realizado]]="",0,YEAR(TBRegistrosEntradas[[#This Row],[Data do caixa realizado]]))</f>
        <v>2018</v>
      </c>
      <c r="J100">
        <f>IF(TBRegistrosEntradas[[#This Row],[Data da competência]]="",0,MONTH(TBRegistrosEntradas[[#This Row],[Data da competência]]))</f>
        <v>5</v>
      </c>
      <c r="K100">
        <f>IF(TBRegistrosEntradas[[#This Row],[Data da competência]]="",0,YEAR(TBRegistrosEntradas[[#This Row],[Data da competência]]))</f>
        <v>2018</v>
      </c>
      <c r="L100" s="36">
        <f>IF(TBRegistrosEntradas[[#This Row],[Data do caixa previsto]]="",0,MONTH(TBRegistrosEntradas[[#This Row],[Data do caixa previsto]]))</f>
        <v>6</v>
      </c>
      <c r="M100">
        <f>IF(TBRegistrosEntradas[[#This Row],[Data do caixa previsto]]="",0,YEAR(TBRegistrosEntradas[[#This Row],[Data do caixa previsto]]))</f>
        <v>2018</v>
      </c>
      <c r="N100" t="str">
        <f ca="1">IF(AND(TBRegistrosEntradas[[#This Row],[Data do caixa previsto]]&lt;TODAY(),TBRegistrosEntradas[[#This Row],[Data do caixa realizado]]=""),"Vencida","Não vencida")</f>
        <v>Não vencida</v>
      </c>
      <c r="O100" t="str">
        <f>IF(TBRegistrosEntradas[[#This Row],[Data da competência]]=TBRegistrosEntradas[[#This Row],[Data do caixa previsto]],"À vista","A prazo")</f>
        <v>A prazo</v>
      </c>
      <c r="P10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01" spans="1:16" x14ac:dyDescent="0.25">
      <c r="B101" s="3">
        <v>43244</v>
      </c>
      <c r="C101" s="3">
        <v>43275</v>
      </c>
      <c r="D101" t="s">
        <v>7</v>
      </c>
      <c r="E101" t="s">
        <v>13</v>
      </c>
      <c r="F101" t="s">
        <v>80</v>
      </c>
      <c r="G101" s="49">
        <v>3878</v>
      </c>
      <c r="H101">
        <f>IF(TBRegistrosEntradas[[#This Row],[Data do caixa realizado]]="",0,MONTH(TBRegistrosEntradas[[#This Row],[Data do caixa realizado]]))</f>
        <v>0</v>
      </c>
      <c r="I101">
        <f>IF(TBRegistrosEntradas[[#This Row],[Data do caixa realizado]]="",0,YEAR(TBRegistrosEntradas[[#This Row],[Data do caixa realizado]]))</f>
        <v>0</v>
      </c>
      <c r="J101">
        <f>IF(TBRegistrosEntradas[[#This Row],[Data da competência]]="",0,MONTH(TBRegistrosEntradas[[#This Row],[Data da competência]]))</f>
        <v>5</v>
      </c>
      <c r="K101">
        <f>IF(TBRegistrosEntradas[[#This Row],[Data da competência]]="",0,YEAR(TBRegistrosEntradas[[#This Row],[Data da competência]]))</f>
        <v>2018</v>
      </c>
      <c r="L101" s="36">
        <f>IF(TBRegistrosEntradas[[#This Row],[Data do caixa previsto]]="",0,MONTH(TBRegistrosEntradas[[#This Row],[Data do caixa previsto]]))</f>
        <v>6</v>
      </c>
      <c r="M101">
        <f>IF(TBRegistrosEntradas[[#This Row],[Data do caixa previsto]]="",0,YEAR(TBRegistrosEntradas[[#This Row],[Data do caixa previsto]]))</f>
        <v>2018</v>
      </c>
      <c r="N101" t="str">
        <f ca="1">IF(AND(TBRegistrosEntradas[[#This Row],[Data do caixa previsto]]&lt;TODAY(),TBRegistrosEntradas[[#This Row],[Data do caixa realizado]]=""),"Vencida","Não vencida")</f>
        <v>Vencida</v>
      </c>
      <c r="O101" t="str">
        <f>IF(TBRegistrosEntradas[[#This Row],[Data da competência]]=TBRegistrosEntradas[[#This Row],[Data do caixa previsto]],"À vista","A prazo")</f>
        <v>A prazo</v>
      </c>
      <c r="P10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2125</v>
      </c>
    </row>
    <row r="102" spans="1:16" x14ac:dyDescent="0.25">
      <c r="A102" s="3">
        <v>43275</v>
      </c>
      <c r="B102" s="3">
        <v>43249</v>
      </c>
      <c r="C102" s="3">
        <v>43275</v>
      </c>
      <c r="D102" t="s">
        <v>7</v>
      </c>
      <c r="E102" t="s">
        <v>13</v>
      </c>
      <c r="F102" t="s">
        <v>142</v>
      </c>
      <c r="G102" s="49">
        <v>976</v>
      </c>
      <c r="H102">
        <f>IF(TBRegistrosEntradas[[#This Row],[Data do caixa realizado]]="",0,MONTH(TBRegistrosEntradas[[#This Row],[Data do caixa realizado]]))</f>
        <v>6</v>
      </c>
      <c r="I102">
        <f>IF(TBRegistrosEntradas[[#This Row],[Data do caixa realizado]]="",0,YEAR(TBRegistrosEntradas[[#This Row],[Data do caixa realizado]]))</f>
        <v>2018</v>
      </c>
      <c r="J102">
        <f>IF(TBRegistrosEntradas[[#This Row],[Data da competência]]="",0,MONTH(TBRegistrosEntradas[[#This Row],[Data da competência]]))</f>
        <v>5</v>
      </c>
      <c r="K102">
        <f>IF(TBRegistrosEntradas[[#This Row],[Data da competência]]="",0,YEAR(TBRegistrosEntradas[[#This Row],[Data da competência]]))</f>
        <v>2018</v>
      </c>
      <c r="L102" s="36">
        <f>IF(TBRegistrosEntradas[[#This Row],[Data do caixa previsto]]="",0,MONTH(TBRegistrosEntradas[[#This Row],[Data do caixa previsto]]))</f>
        <v>6</v>
      </c>
      <c r="M102">
        <f>IF(TBRegistrosEntradas[[#This Row],[Data do caixa previsto]]="",0,YEAR(TBRegistrosEntradas[[#This Row],[Data do caixa previsto]]))</f>
        <v>2018</v>
      </c>
      <c r="N102" t="str">
        <f ca="1">IF(AND(TBRegistrosEntradas[[#This Row],[Data do caixa previsto]]&lt;TODAY(),TBRegistrosEntradas[[#This Row],[Data do caixa realizado]]=""),"Vencida","Não vencida")</f>
        <v>Não vencida</v>
      </c>
      <c r="O102" t="str">
        <f>IF(TBRegistrosEntradas[[#This Row],[Data da competência]]=TBRegistrosEntradas[[#This Row],[Data do caixa previsto]],"À vista","A prazo")</f>
        <v>A prazo</v>
      </c>
      <c r="P10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03" spans="1:16" x14ac:dyDescent="0.25">
      <c r="A103" s="3">
        <v>43265</v>
      </c>
      <c r="B103" s="3">
        <v>43250</v>
      </c>
      <c r="C103" s="3">
        <v>43265</v>
      </c>
      <c r="D103" t="s">
        <v>7</v>
      </c>
      <c r="E103" t="s">
        <v>17</v>
      </c>
      <c r="F103" t="s">
        <v>143</v>
      </c>
      <c r="G103" s="49">
        <v>3346</v>
      </c>
      <c r="H103">
        <f>IF(TBRegistrosEntradas[[#This Row],[Data do caixa realizado]]="",0,MONTH(TBRegistrosEntradas[[#This Row],[Data do caixa realizado]]))</f>
        <v>6</v>
      </c>
      <c r="I103">
        <f>IF(TBRegistrosEntradas[[#This Row],[Data do caixa realizado]]="",0,YEAR(TBRegistrosEntradas[[#This Row],[Data do caixa realizado]]))</f>
        <v>2018</v>
      </c>
      <c r="J103">
        <f>IF(TBRegistrosEntradas[[#This Row],[Data da competência]]="",0,MONTH(TBRegistrosEntradas[[#This Row],[Data da competência]]))</f>
        <v>5</v>
      </c>
      <c r="K103">
        <f>IF(TBRegistrosEntradas[[#This Row],[Data da competência]]="",0,YEAR(TBRegistrosEntradas[[#This Row],[Data da competência]]))</f>
        <v>2018</v>
      </c>
      <c r="L103" s="36">
        <f>IF(TBRegistrosEntradas[[#This Row],[Data do caixa previsto]]="",0,MONTH(TBRegistrosEntradas[[#This Row],[Data do caixa previsto]]))</f>
        <v>6</v>
      </c>
      <c r="M103">
        <f>IF(TBRegistrosEntradas[[#This Row],[Data do caixa previsto]]="",0,YEAR(TBRegistrosEntradas[[#This Row],[Data do caixa previsto]]))</f>
        <v>2018</v>
      </c>
      <c r="N103" t="str">
        <f ca="1">IF(AND(TBRegistrosEntradas[[#This Row],[Data do caixa previsto]]&lt;TODAY(),TBRegistrosEntradas[[#This Row],[Data do caixa realizado]]=""),"Vencida","Não vencida")</f>
        <v>Não vencida</v>
      </c>
      <c r="O103" t="str">
        <f>IF(TBRegistrosEntradas[[#This Row],[Data da competência]]=TBRegistrosEntradas[[#This Row],[Data do caixa previsto]],"À vista","A prazo")</f>
        <v>A prazo</v>
      </c>
      <c r="P10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04" spans="1:16" x14ac:dyDescent="0.25">
      <c r="A104" s="3">
        <v>43313</v>
      </c>
      <c r="B104" s="3">
        <v>43254</v>
      </c>
      <c r="C104" s="3">
        <v>43313</v>
      </c>
      <c r="D104" t="s">
        <v>7</v>
      </c>
      <c r="E104" t="s">
        <v>15</v>
      </c>
      <c r="F104" t="s">
        <v>144</v>
      </c>
      <c r="G104" s="49">
        <v>443</v>
      </c>
      <c r="H104">
        <f>IF(TBRegistrosEntradas[[#This Row],[Data do caixa realizado]]="",0,MONTH(TBRegistrosEntradas[[#This Row],[Data do caixa realizado]]))</f>
        <v>8</v>
      </c>
      <c r="I104">
        <f>IF(TBRegistrosEntradas[[#This Row],[Data do caixa realizado]]="",0,YEAR(TBRegistrosEntradas[[#This Row],[Data do caixa realizado]]))</f>
        <v>2018</v>
      </c>
      <c r="J104">
        <f>IF(TBRegistrosEntradas[[#This Row],[Data da competência]]="",0,MONTH(TBRegistrosEntradas[[#This Row],[Data da competência]]))</f>
        <v>6</v>
      </c>
      <c r="K104">
        <f>IF(TBRegistrosEntradas[[#This Row],[Data da competência]]="",0,YEAR(TBRegistrosEntradas[[#This Row],[Data da competência]]))</f>
        <v>2018</v>
      </c>
      <c r="L104" s="36">
        <f>IF(TBRegistrosEntradas[[#This Row],[Data do caixa previsto]]="",0,MONTH(TBRegistrosEntradas[[#This Row],[Data do caixa previsto]]))</f>
        <v>8</v>
      </c>
      <c r="M104">
        <f>IF(TBRegistrosEntradas[[#This Row],[Data do caixa previsto]]="",0,YEAR(TBRegistrosEntradas[[#This Row],[Data do caixa previsto]]))</f>
        <v>2018</v>
      </c>
      <c r="N104" t="str">
        <f ca="1">IF(AND(TBRegistrosEntradas[[#This Row],[Data do caixa previsto]]&lt;TODAY(),TBRegistrosEntradas[[#This Row],[Data do caixa realizado]]=""),"Vencida","Não vencida")</f>
        <v>Não vencida</v>
      </c>
      <c r="O104" t="str">
        <f>IF(TBRegistrosEntradas[[#This Row],[Data da competência]]=TBRegistrosEntradas[[#This Row],[Data do caixa previsto]],"À vista","A prazo")</f>
        <v>A prazo</v>
      </c>
      <c r="P10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05" spans="1:16" x14ac:dyDescent="0.25">
      <c r="A105" s="3">
        <v>43309</v>
      </c>
      <c r="B105" s="3">
        <v>43255</v>
      </c>
      <c r="C105" s="3">
        <v>43309</v>
      </c>
      <c r="D105" t="s">
        <v>7</v>
      </c>
      <c r="E105" t="s">
        <v>15</v>
      </c>
      <c r="F105" t="s">
        <v>145</v>
      </c>
      <c r="G105" s="49">
        <v>2781</v>
      </c>
      <c r="H105">
        <f>IF(TBRegistrosEntradas[[#This Row],[Data do caixa realizado]]="",0,MONTH(TBRegistrosEntradas[[#This Row],[Data do caixa realizado]]))</f>
        <v>7</v>
      </c>
      <c r="I105">
        <f>IF(TBRegistrosEntradas[[#This Row],[Data do caixa realizado]]="",0,YEAR(TBRegistrosEntradas[[#This Row],[Data do caixa realizado]]))</f>
        <v>2018</v>
      </c>
      <c r="J105">
        <f>IF(TBRegistrosEntradas[[#This Row],[Data da competência]]="",0,MONTH(TBRegistrosEntradas[[#This Row],[Data da competência]]))</f>
        <v>6</v>
      </c>
      <c r="K105">
        <f>IF(TBRegistrosEntradas[[#This Row],[Data da competência]]="",0,YEAR(TBRegistrosEntradas[[#This Row],[Data da competência]]))</f>
        <v>2018</v>
      </c>
      <c r="L105" s="36">
        <f>IF(TBRegistrosEntradas[[#This Row],[Data do caixa previsto]]="",0,MONTH(TBRegistrosEntradas[[#This Row],[Data do caixa previsto]]))</f>
        <v>7</v>
      </c>
      <c r="M105">
        <f>IF(TBRegistrosEntradas[[#This Row],[Data do caixa previsto]]="",0,YEAR(TBRegistrosEntradas[[#This Row],[Data do caixa previsto]]))</f>
        <v>2018</v>
      </c>
      <c r="N105" t="str">
        <f ca="1">IF(AND(TBRegistrosEntradas[[#This Row],[Data do caixa previsto]]&lt;TODAY(),TBRegistrosEntradas[[#This Row],[Data do caixa realizado]]=""),"Vencida","Não vencida")</f>
        <v>Não vencida</v>
      </c>
      <c r="O105" t="str">
        <f>IF(TBRegistrosEntradas[[#This Row],[Data da competência]]=TBRegistrosEntradas[[#This Row],[Data do caixa previsto]],"À vista","A prazo")</f>
        <v>A prazo</v>
      </c>
      <c r="P10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06" spans="1:16" x14ac:dyDescent="0.25">
      <c r="A106" s="3">
        <v>43267</v>
      </c>
      <c r="B106" s="3">
        <v>43256</v>
      </c>
      <c r="C106" s="3">
        <v>43267</v>
      </c>
      <c r="D106" t="s">
        <v>7</v>
      </c>
      <c r="E106" t="s">
        <v>13</v>
      </c>
      <c r="F106" t="s">
        <v>146</v>
      </c>
      <c r="G106" s="49">
        <v>1875</v>
      </c>
      <c r="H106">
        <f>IF(TBRegistrosEntradas[[#This Row],[Data do caixa realizado]]="",0,MONTH(TBRegistrosEntradas[[#This Row],[Data do caixa realizado]]))</f>
        <v>6</v>
      </c>
      <c r="I106">
        <f>IF(TBRegistrosEntradas[[#This Row],[Data do caixa realizado]]="",0,YEAR(TBRegistrosEntradas[[#This Row],[Data do caixa realizado]]))</f>
        <v>2018</v>
      </c>
      <c r="J106">
        <f>IF(TBRegistrosEntradas[[#This Row],[Data da competência]]="",0,MONTH(TBRegistrosEntradas[[#This Row],[Data da competência]]))</f>
        <v>6</v>
      </c>
      <c r="K106">
        <f>IF(TBRegistrosEntradas[[#This Row],[Data da competência]]="",0,YEAR(TBRegistrosEntradas[[#This Row],[Data da competência]]))</f>
        <v>2018</v>
      </c>
      <c r="L106" s="36">
        <f>IF(TBRegistrosEntradas[[#This Row],[Data do caixa previsto]]="",0,MONTH(TBRegistrosEntradas[[#This Row],[Data do caixa previsto]]))</f>
        <v>6</v>
      </c>
      <c r="M106">
        <f>IF(TBRegistrosEntradas[[#This Row],[Data do caixa previsto]]="",0,YEAR(TBRegistrosEntradas[[#This Row],[Data do caixa previsto]]))</f>
        <v>2018</v>
      </c>
      <c r="N106" t="str">
        <f ca="1">IF(AND(TBRegistrosEntradas[[#This Row],[Data do caixa previsto]]&lt;TODAY(),TBRegistrosEntradas[[#This Row],[Data do caixa realizado]]=""),"Vencida","Não vencida")</f>
        <v>Não vencida</v>
      </c>
      <c r="O106" t="str">
        <f>IF(TBRegistrosEntradas[[#This Row],[Data da competência]]=TBRegistrosEntradas[[#This Row],[Data do caixa previsto]],"À vista","A prazo")</f>
        <v>A prazo</v>
      </c>
      <c r="P10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07" spans="1:16" x14ac:dyDescent="0.25">
      <c r="A107" s="3">
        <v>43295</v>
      </c>
      <c r="B107" s="3">
        <v>43259</v>
      </c>
      <c r="C107" s="3">
        <v>43295</v>
      </c>
      <c r="D107" t="s">
        <v>7</v>
      </c>
      <c r="E107" t="s">
        <v>16</v>
      </c>
      <c r="F107" t="s">
        <v>147</v>
      </c>
      <c r="G107" s="49">
        <v>3134</v>
      </c>
      <c r="H107">
        <f>IF(TBRegistrosEntradas[[#This Row],[Data do caixa realizado]]="",0,MONTH(TBRegistrosEntradas[[#This Row],[Data do caixa realizado]]))</f>
        <v>7</v>
      </c>
      <c r="I107">
        <f>IF(TBRegistrosEntradas[[#This Row],[Data do caixa realizado]]="",0,YEAR(TBRegistrosEntradas[[#This Row],[Data do caixa realizado]]))</f>
        <v>2018</v>
      </c>
      <c r="J107">
        <f>IF(TBRegistrosEntradas[[#This Row],[Data da competência]]="",0,MONTH(TBRegistrosEntradas[[#This Row],[Data da competência]]))</f>
        <v>6</v>
      </c>
      <c r="K107">
        <f>IF(TBRegistrosEntradas[[#This Row],[Data da competência]]="",0,YEAR(TBRegistrosEntradas[[#This Row],[Data da competência]]))</f>
        <v>2018</v>
      </c>
      <c r="L107" s="36">
        <f>IF(TBRegistrosEntradas[[#This Row],[Data do caixa previsto]]="",0,MONTH(TBRegistrosEntradas[[#This Row],[Data do caixa previsto]]))</f>
        <v>7</v>
      </c>
      <c r="M107">
        <f>IF(TBRegistrosEntradas[[#This Row],[Data do caixa previsto]]="",0,YEAR(TBRegistrosEntradas[[#This Row],[Data do caixa previsto]]))</f>
        <v>2018</v>
      </c>
      <c r="N107" t="str">
        <f ca="1">IF(AND(TBRegistrosEntradas[[#This Row],[Data do caixa previsto]]&lt;TODAY(),TBRegistrosEntradas[[#This Row],[Data do caixa realizado]]=""),"Vencida","Não vencida")</f>
        <v>Não vencida</v>
      </c>
      <c r="O107" t="str">
        <f>IF(TBRegistrosEntradas[[#This Row],[Data da competência]]=TBRegistrosEntradas[[#This Row],[Data do caixa previsto]],"À vista","A prazo")</f>
        <v>A prazo</v>
      </c>
      <c r="P10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08" spans="1:16" x14ac:dyDescent="0.25">
      <c r="A108" s="3">
        <v>43276</v>
      </c>
      <c r="B108" s="3">
        <v>43261</v>
      </c>
      <c r="C108" s="3">
        <v>43276</v>
      </c>
      <c r="D108" t="s">
        <v>7</v>
      </c>
      <c r="E108" t="s">
        <v>14</v>
      </c>
      <c r="F108" t="s">
        <v>148</v>
      </c>
      <c r="G108" s="49">
        <v>2114</v>
      </c>
      <c r="H108">
        <f>IF(TBRegistrosEntradas[[#This Row],[Data do caixa realizado]]="",0,MONTH(TBRegistrosEntradas[[#This Row],[Data do caixa realizado]]))</f>
        <v>6</v>
      </c>
      <c r="I108">
        <f>IF(TBRegistrosEntradas[[#This Row],[Data do caixa realizado]]="",0,YEAR(TBRegistrosEntradas[[#This Row],[Data do caixa realizado]]))</f>
        <v>2018</v>
      </c>
      <c r="J108">
        <f>IF(TBRegistrosEntradas[[#This Row],[Data da competência]]="",0,MONTH(TBRegistrosEntradas[[#This Row],[Data da competência]]))</f>
        <v>6</v>
      </c>
      <c r="K108">
        <f>IF(TBRegistrosEntradas[[#This Row],[Data da competência]]="",0,YEAR(TBRegistrosEntradas[[#This Row],[Data da competência]]))</f>
        <v>2018</v>
      </c>
      <c r="L108" s="36">
        <f>IF(TBRegistrosEntradas[[#This Row],[Data do caixa previsto]]="",0,MONTH(TBRegistrosEntradas[[#This Row],[Data do caixa previsto]]))</f>
        <v>6</v>
      </c>
      <c r="M108">
        <f>IF(TBRegistrosEntradas[[#This Row],[Data do caixa previsto]]="",0,YEAR(TBRegistrosEntradas[[#This Row],[Data do caixa previsto]]))</f>
        <v>2018</v>
      </c>
      <c r="N108" t="str">
        <f ca="1">IF(AND(TBRegistrosEntradas[[#This Row],[Data do caixa previsto]]&lt;TODAY(),TBRegistrosEntradas[[#This Row],[Data do caixa realizado]]=""),"Vencida","Não vencida")</f>
        <v>Não vencida</v>
      </c>
      <c r="O108" t="str">
        <f>IF(TBRegistrosEntradas[[#This Row],[Data da competência]]=TBRegistrosEntradas[[#This Row],[Data do caixa previsto]],"À vista","A prazo")</f>
        <v>A prazo</v>
      </c>
      <c r="P10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09" spans="1:16" x14ac:dyDescent="0.25">
      <c r="A109" s="3">
        <v>43320</v>
      </c>
      <c r="B109" s="3">
        <v>43264</v>
      </c>
      <c r="C109" s="3">
        <v>43320</v>
      </c>
      <c r="D109" t="s">
        <v>7</v>
      </c>
      <c r="E109" t="s">
        <v>13</v>
      </c>
      <c r="F109" t="s">
        <v>149</v>
      </c>
      <c r="G109" s="49">
        <v>4961</v>
      </c>
      <c r="H109">
        <f>IF(TBRegistrosEntradas[[#This Row],[Data do caixa realizado]]="",0,MONTH(TBRegistrosEntradas[[#This Row],[Data do caixa realizado]]))</f>
        <v>8</v>
      </c>
      <c r="I109">
        <f>IF(TBRegistrosEntradas[[#This Row],[Data do caixa realizado]]="",0,YEAR(TBRegistrosEntradas[[#This Row],[Data do caixa realizado]]))</f>
        <v>2018</v>
      </c>
      <c r="J109">
        <f>IF(TBRegistrosEntradas[[#This Row],[Data da competência]]="",0,MONTH(TBRegistrosEntradas[[#This Row],[Data da competência]]))</f>
        <v>6</v>
      </c>
      <c r="K109">
        <f>IF(TBRegistrosEntradas[[#This Row],[Data da competência]]="",0,YEAR(TBRegistrosEntradas[[#This Row],[Data da competência]]))</f>
        <v>2018</v>
      </c>
      <c r="L109" s="36">
        <f>IF(TBRegistrosEntradas[[#This Row],[Data do caixa previsto]]="",0,MONTH(TBRegistrosEntradas[[#This Row],[Data do caixa previsto]]))</f>
        <v>8</v>
      </c>
      <c r="M109">
        <f>IF(TBRegistrosEntradas[[#This Row],[Data do caixa previsto]]="",0,YEAR(TBRegistrosEntradas[[#This Row],[Data do caixa previsto]]))</f>
        <v>2018</v>
      </c>
      <c r="N109" t="str">
        <f ca="1">IF(AND(TBRegistrosEntradas[[#This Row],[Data do caixa previsto]]&lt;TODAY(),TBRegistrosEntradas[[#This Row],[Data do caixa realizado]]=""),"Vencida","Não vencida")</f>
        <v>Não vencida</v>
      </c>
      <c r="O109" t="str">
        <f>IF(TBRegistrosEntradas[[#This Row],[Data da competência]]=TBRegistrosEntradas[[#This Row],[Data do caixa previsto]],"À vista","A prazo")</f>
        <v>A prazo</v>
      </c>
      <c r="P10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10" spans="1:16" x14ac:dyDescent="0.25">
      <c r="A110" s="3">
        <v>43303</v>
      </c>
      <c r="B110" s="3">
        <v>43265</v>
      </c>
      <c r="C110" s="3">
        <v>43303</v>
      </c>
      <c r="D110" t="s">
        <v>7</v>
      </c>
      <c r="E110" t="s">
        <v>16</v>
      </c>
      <c r="F110" t="s">
        <v>150</v>
      </c>
      <c r="G110" s="49">
        <v>909</v>
      </c>
      <c r="H110">
        <f>IF(TBRegistrosEntradas[[#This Row],[Data do caixa realizado]]="",0,MONTH(TBRegistrosEntradas[[#This Row],[Data do caixa realizado]]))</f>
        <v>7</v>
      </c>
      <c r="I110">
        <f>IF(TBRegistrosEntradas[[#This Row],[Data do caixa realizado]]="",0,YEAR(TBRegistrosEntradas[[#This Row],[Data do caixa realizado]]))</f>
        <v>2018</v>
      </c>
      <c r="J110">
        <f>IF(TBRegistrosEntradas[[#This Row],[Data da competência]]="",0,MONTH(TBRegistrosEntradas[[#This Row],[Data da competência]]))</f>
        <v>6</v>
      </c>
      <c r="K110">
        <f>IF(TBRegistrosEntradas[[#This Row],[Data da competência]]="",0,YEAR(TBRegistrosEntradas[[#This Row],[Data da competência]]))</f>
        <v>2018</v>
      </c>
      <c r="L110" s="36">
        <f>IF(TBRegistrosEntradas[[#This Row],[Data do caixa previsto]]="",0,MONTH(TBRegistrosEntradas[[#This Row],[Data do caixa previsto]]))</f>
        <v>7</v>
      </c>
      <c r="M110">
        <f>IF(TBRegistrosEntradas[[#This Row],[Data do caixa previsto]]="",0,YEAR(TBRegistrosEntradas[[#This Row],[Data do caixa previsto]]))</f>
        <v>2018</v>
      </c>
      <c r="N110" t="str">
        <f ca="1">IF(AND(TBRegistrosEntradas[[#This Row],[Data do caixa previsto]]&lt;TODAY(),TBRegistrosEntradas[[#This Row],[Data do caixa realizado]]=""),"Vencida","Não vencida")</f>
        <v>Não vencida</v>
      </c>
      <c r="O110" t="str">
        <f>IF(TBRegistrosEntradas[[#This Row],[Data da competência]]=TBRegistrosEntradas[[#This Row],[Data do caixa previsto]],"À vista","A prazo")</f>
        <v>A prazo</v>
      </c>
      <c r="P11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11" spans="1:16" x14ac:dyDescent="0.25">
      <c r="A111" s="3">
        <v>43293</v>
      </c>
      <c r="B111" s="3">
        <v>43266</v>
      </c>
      <c r="C111" s="3">
        <v>43293</v>
      </c>
      <c r="D111" t="s">
        <v>7</v>
      </c>
      <c r="E111" t="s">
        <v>16</v>
      </c>
      <c r="F111" t="s">
        <v>151</v>
      </c>
      <c r="G111" s="49">
        <v>2197</v>
      </c>
      <c r="H111">
        <f>IF(TBRegistrosEntradas[[#This Row],[Data do caixa realizado]]="",0,MONTH(TBRegistrosEntradas[[#This Row],[Data do caixa realizado]]))</f>
        <v>7</v>
      </c>
      <c r="I111">
        <f>IF(TBRegistrosEntradas[[#This Row],[Data do caixa realizado]]="",0,YEAR(TBRegistrosEntradas[[#This Row],[Data do caixa realizado]]))</f>
        <v>2018</v>
      </c>
      <c r="J111">
        <f>IF(TBRegistrosEntradas[[#This Row],[Data da competência]]="",0,MONTH(TBRegistrosEntradas[[#This Row],[Data da competência]]))</f>
        <v>6</v>
      </c>
      <c r="K111">
        <f>IF(TBRegistrosEntradas[[#This Row],[Data da competência]]="",0,YEAR(TBRegistrosEntradas[[#This Row],[Data da competência]]))</f>
        <v>2018</v>
      </c>
      <c r="L111" s="36">
        <f>IF(TBRegistrosEntradas[[#This Row],[Data do caixa previsto]]="",0,MONTH(TBRegistrosEntradas[[#This Row],[Data do caixa previsto]]))</f>
        <v>7</v>
      </c>
      <c r="M111">
        <f>IF(TBRegistrosEntradas[[#This Row],[Data do caixa previsto]]="",0,YEAR(TBRegistrosEntradas[[#This Row],[Data do caixa previsto]]))</f>
        <v>2018</v>
      </c>
      <c r="N111" t="str">
        <f ca="1">IF(AND(TBRegistrosEntradas[[#This Row],[Data do caixa previsto]]&lt;TODAY(),TBRegistrosEntradas[[#This Row],[Data do caixa realizado]]=""),"Vencida","Não vencida")</f>
        <v>Não vencida</v>
      </c>
      <c r="O111" t="str">
        <f>IF(TBRegistrosEntradas[[#This Row],[Data da competência]]=TBRegistrosEntradas[[#This Row],[Data do caixa previsto]],"À vista","A prazo")</f>
        <v>A prazo</v>
      </c>
      <c r="P11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12" spans="1:16" x14ac:dyDescent="0.25">
      <c r="A112" s="3">
        <v>43347</v>
      </c>
      <c r="B112" s="3">
        <v>43268</v>
      </c>
      <c r="C112" s="3">
        <v>43310</v>
      </c>
      <c r="D112" t="s">
        <v>7</v>
      </c>
      <c r="E112" t="s">
        <v>17</v>
      </c>
      <c r="F112" t="s">
        <v>152</v>
      </c>
      <c r="G112" s="49">
        <v>3045</v>
      </c>
      <c r="H112">
        <f>IF(TBRegistrosEntradas[[#This Row],[Data do caixa realizado]]="",0,MONTH(TBRegistrosEntradas[[#This Row],[Data do caixa realizado]]))</f>
        <v>9</v>
      </c>
      <c r="I112">
        <f>IF(TBRegistrosEntradas[[#This Row],[Data do caixa realizado]]="",0,YEAR(TBRegistrosEntradas[[#This Row],[Data do caixa realizado]]))</f>
        <v>2018</v>
      </c>
      <c r="J112">
        <f>IF(TBRegistrosEntradas[[#This Row],[Data da competência]]="",0,MONTH(TBRegistrosEntradas[[#This Row],[Data da competência]]))</f>
        <v>6</v>
      </c>
      <c r="K112">
        <f>IF(TBRegistrosEntradas[[#This Row],[Data da competência]]="",0,YEAR(TBRegistrosEntradas[[#This Row],[Data da competência]]))</f>
        <v>2018</v>
      </c>
      <c r="L112" s="36">
        <f>IF(TBRegistrosEntradas[[#This Row],[Data do caixa previsto]]="",0,MONTH(TBRegistrosEntradas[[#This Row],[Data do caixa previsto]]))</f>
        <v>7</v>
      </c>
      <c r="M112">
        <f>IF(TBRegistrosEntradas[[#This Row],[Data do caixa previsto]]="",0,YEAR(TBRegistrosEntradas[[#This Row],[Data do caixa previsto]]))</f>
        <v>2018</v>
      </c>
      <c r="N112" t="str">
        <f ca="1">IF(AND(TBRegistrosEntradas[[#This Row],[Data do caixa previsto]]&lt;TODAY(),TBRegistrosEntradas[[#This Row],[Data do caixa realizado]]=""),"Vencida","Não vencida")</f>
        <v>Não vencida</v>
      </c>
      <c r="O112" t="str">
        <f>IF(TBRegistrosEntradas[[#This Row],[Data da competência]]=TBRegistrosEntradas[[#This Row],[Data do caixa previsto]],"À vista","A prazo")</f>
        <v>A prazo</v>
      </c>
      <c r="P11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37</v>
      </c>
    </row>
    <row r="113" spans="1:16" x14ac:dyDescent="0.25">
      <c r="A113" s="3">
        <v>43328</v>
      </c>
      <c r="B113" s="3">
        <v>43272</v>
      </c>
      <c r="C113" s="3">
        <v>43309</v>
      </c>
      <c r="D113" t="s">
        <v>7</v>
      </c>
      <c r="E113" t="s">
        <v>17</v>
      </c>
      <c r="F113" t="s">
        <v>153</v>
      </c>
      <c r="G113" s="49">
        <v>460</v>
      </c>
      <c r="H113">
        <f>IF(TBRegistrosEntradas[[#This Row],[Data do caixa realizado]]="",0,MONTH(TBRegistrosEntradas[[#This Row],[Data do caixa realizado]]))</f>
        <v>8</v>
      </c>
      <c r="I113">
        <f>IF(TBRegistrosEntradas[[#This Row],[Data do caixa realizado]]="",0,YEAR(TBRegistrosEntradas[[#This Row],[Data do caixa realizado]]))</f>
        <v>2018</v>
      </c>
      <c r="J113">
        <f>IF(TBRegistrosEntradas[[#This Row],[Data da competência]]="",0,MONTH(TBRegistrosEntradas[[#This Row],[Data da competência]]))</f>
        <v>6</v>
      </c>
      <c r="K113">
        <f>IF(TBRegistrosEntradas[[#This Row],[Data da competência]]="",0,YEAR(TBRegistrosEntradas[[#This Row],[Data da competência]]))</f>
        <v>2018</v>
      </c>
      <c r="L113" s="36">
        <f>IF(TBRegistrosEntradas[[#This Row],[Data do caixa previsto]]="",0,MONTH(TBRegistrosEntradas[[#This Row],[Data do caixa previsto]]))</f>
        <v>7</v>
      </c>
      <c r="M113">
        <f>IF(TBRegistrosEntradas[[#This Row],[Data do caixa previsto]]="",0,YEAR(TBRegistrosEntradas[[#This Row],[Data do caixa previsto]]))</f>
        <v>2018</v>
      </c>
      <c r="N113" t="str">
        <f ca="1">IF(AND(TBRegistrosEntradas[[#This Row],[Data do caixa previsto]]&lt;TODAY(),TBRegistrosEntradas[[#This Row],[Data do caixa realizado]]=""),"Vencida","Não vencida")</f>
        <v>Não vencida</v>
      </c>
      <c r="O113" t="str">
        <f>IF(TBRegistrosEntradas[[#This Row],[Data da competência]]=TBRegistrosEntradas[[#This Row],[Data do caixa previsto]],"À vista","A prazo")</f>
        <v>A prazo</v>
      </c>
      <c r="P11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19</v>
      </c>
    </row>
    <row r="114" spans="1:16" x14ac:dyDescent="0.25">
      <c r="B114" s="3">
        <v>43275</v>
      </c>
      <c r="C114" s="3">
        <v>43313</v>
      </c>
      <c r="D114" t="s">
        <v>7</v>
      </c>
      <c r="E114" t="s">
        <v>17</v>
      </c>
      <c r="F114" t="s">
        <v>154</v>
      </c>
      <c r="G114" s="49">
        <v>770</v>
      </c>
      <c r="H114">
        <f>IF(TBRegistrosEntradas[[#This Row],[Data do caixa realizado]]="",0,MONTH(TBRegistrosEntradas[[#This Row],[Data do caixa realizado]]))</f>
        <v>0</v>
      </c>
      <c r="I114">
        <f>IF(TBRegistrosEntradas[[#This Row],[Data do caixa realizado]]="",0,YEAR(TBRegistrosEntradas[[#This Row],[Data do caixa realizado]]))</f>
        <v>0</v>
      </c>
      <c r="J114">
        <f>IF(TBRegistrosEntradas[[#This Row],[Data da competência]]="",0,MONTH(TBRegistrosEntradas[[#This Row],[Data da competência]]))</f>
        <v>6</v>
      </c>
      <c r="K114">
        <f>IF(TBRegistrosEntradas[[#This Row],[Data da competência]]="",0,YEAR(TBRegistrosEntradas[[#This Row],[Data da competência]]))</f>
        <v>2018</v>
      </c>
      <c r="L114" s="36">
        <f>IF(TBRegistrosEntradas[[#This Row],[Data do caixa previsto]]="",0,MONTH(TBRegistrosEntradas[[#This Row],[Data do caixa previsto]]))</f>
        <v>8</v>
      </c>
      <c r="M114">
        <f>IF(TBRegistrosEntradas[[#This Row],[Data do caixa previsto]]="",0,YEAR(TBRegistrosEntradas[[#This Row],[Data do caixa previsto]]))</f>
        <v>2018</v>
      </c>
      <c r="N114" t="str">
        <f ca="1">IF(AND(TBRegistrosEntradas[[#This Row],[Data do caixa previsto]]&lt;TODAY(),TBRegistrosEntradas[[#This Row],[Data do caixa realizado]]=""),"Vencida","Não vencida")</f>
        <v>Vencida</v>
      </c>
      <c r="O114" t="str">
        <f>IF(TBRegistrosEntradas[[#This Row],[Data da competência]]=TBRegistrosEntradas[[#This Row],[Data do caixa previsto]],"À vista","A prazo")</f>
        <v>A prazo</v>
      </c>
      <c r="P11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2087</v>
      </c>
    </row>
    <row r="115" spans="1:16" x14ac:dyDescent="0.25">
      <c r="A115" s="3">
        <v>43321</v>
      </c>
      <c r="B115" s="3">
        <v>43276</v>
      </c>
      <c r="C115" s="3">
        <v>43317</v>
      </c>
      <c r="D115" t="s">
        <v>7</v>
      </c>
      <c r="E115" t="s">
        <v>16</v>
      </c>
      <c r="F115" t="s">
        <v>155</v>
      </c>
      <c r="G115" s="49">
        <v>3646</v>
      </c>
      <c r="H115">
        <f>IF(TBRegistrosEntradas[[#This Row],[Data do caixa realizado]]="",0,MONTH(TBRegistrosEntradas[[#This Row],[Data do caixa realizado]]))</f>
        <v>8</v>
      </c>
      <c r="I115">
        <f>IF(TBRegistrosEntradas[[#This Row],[Data do caixa realizado]]="",0,YEAR(TBRegistrosEntradas[[#This Row],[Data do caixa realizado]]))</f>
        <v>2018</v>
      </c>
      <c r="J115">
        <f>IF(TBRegistrosEntradas[[#This Row],[Data da competência]]="",0,MONTH(TBRegistrosEntradas[[#This Row],[Data da competência]]))</f>
        <v>6</v>
      </c>
      <c r="K115">
        <f>IF(TBRegistrosEntradas[[#This Row],[Data da competência]]="",0,YEAR(TBRegistrosEntradas[[#This Row],[Data da competência]]))</f>
        <v>2018</v>
      </c>
      <c r="L115" s="36">
        <f>IF(TBRegistrosEntradas[[#This Row],[Data do caixa previsto]]="",0,MONTH(TBRegistrosEntradas[[#This Row],[Data do caixa previsto]]))</f>
        <v>8</v>
      </c>
      <c r="M115">
        <f>IF(TBRegistrosEntradas[[#This Row],[Data do caixa previsto]]="",0,YEAR(TBRegistrosEntradas[[#This Row],[Data do caixa previsto]]))</f>
        <v>2018</v>
      </c>
      <c r="N115" t="str">
        <f ca="1">IF(AND(TBRegistrosEntradas[[#This Row],[Data do caixa previsto]]&lt;TODAY(),TBRegistrosEntradas[[#This Row],[Data do caixa realizado]]=""),"Vencida","Não vencida")</f>
        <v>Não vencida</v>
      </c>
      <c r="O115" t="str">
        <f>IF(TBRegistrosEntradas[[#This Row],[Data da competência]]=TBRegistrosEntradas[[#This Row],[Data do caixa previsto]],"À vista","A prazo")</f>
        <v>A prazo</v>
      </c>
      <c r="P11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4</v>
      </c>
    </row>
    <row r="116" spans="1:16" x14ac:dyDescent="0.25">
      <c r="A116" s="3">
        <v>43328</v>
      </c>
      <c r="B116" s="3">
        <v>43280</v>
      </c>
      <c r="C116" s="3">
        <v>43328</v>
      </c>
      <c r="D116" t="s">
        <v>7</v>
      </c>
      <c r="E116" t="s">
        <v>16</v>
      </c>
      <c r="F116" t="s">
        <v>156</v>
      </c>
      <c r="G116" s="49">
        <v>2376</v>
      </c>
      <c r="H116">
        <f>IF(TBRegistrosEntradas[[#This Row],[Data do caixa realizado]]="",0,MONTH(TBRegistrosEntradas[[#This Row],[Data do caixa realizado]]))</f>
        <v>8</v>
      </c>
      <c r="I116">
        <f>IF(TBRegistrosEntradas[[#This Row],[Data do caixa realizado]]="",0,YEAR(TBRegistrosEntradas[[#This Row],[Data do caixa realizado]]))</f>
        <v>2018</v>
      </c>
      <c r="J116">
        <f>IF(TBRegistrosEntradas[[#This Row],[Data da competência]]="",0,MONTH(TBRegistrosEntradas[[#This Row],[Data da competência]]))</f>
        <v>6</v>
      </c>
      <c r="K116">
        <f>IF(TBRegistrosEntradas[[#This Row],[Data da competência]]="",0,YEAR(TBRegistrosEntradas[[#This Row],[Data da competência]]))</f>
        <v>2018</v>
      </c>
      <c r="L116" s="36">
        <f>IF(TBRegistrosEntradas[[#This Row],[Data do caixa previsto]]="",0,MONTH(TBRegistrosEntradas[[#This Row],[Data do caixa previsto]]))</f>
        <v>8</v>
      </c>
      <c r="M116">
        <f>IF(TBRegistrosEntradas[[#This Row],[Data do caixa previsto]]="",0,YEAR(TBRegistrosEntradas[[#This Row],[Data do caixa previsto]]))</f>
        <v>2018</v>
      </c>
      <c r="N116" t="str">
        <f ca="1">IF(AND(TBRegistrosEntradas[[#This Row],[Data do caixa previsto]]&lt;TODAY(),TBRegistrosEntradas[[#This Row],[Data do caixa realizado]]=""),"Vencida","Não vencida")</f>
        <v>Não vencida</v>
      </c>
      <c r="O116" t="str">
        <f>IF(TBRegistrosEntradas[[#This Row],[Data da competência]]=TBRegistrosEntradas[[#This Row],[Data do caixa previsto]],"À vista","A prazo")</f>
        <v>A prazo</v>
      </c>
      <c r="P11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17" spans="1:16" x14ac:dyDescent="0.25">
      <c r="A117" s="3">
        <v>43310</v>
      </c>
      <c r="B117" s="3">
        <v>43284</v>
      </c>
      <c r="C117" s="3">
        <v>43310</v>
      </c>
      <c r="D117" t="s">
        <v>7</v>
      </c>
      <c r="E117" t="s">
        <v>16</v>
      </c>
      <c r="F117" t="s">
        <v>157</v>
      </c>
      <c r="G117" s="49">
        <v>3940</v>
      </c>
      <c r="H117">
        <f>IF(TBRegistrosEntradas[[#This Row],[Data do caixa realizado]]="",0,MONTH(TBRegistrosEntradas[[#This Row],[Data do caixa realizado]]))</f>
        <v>7</v>
      </c>
      <c r="I117">
        <f>IF(TBRegistrosEntradas[[#This Row],[Data do caixa realizado]]="",0,YEAR(TBRegistrosEntradas[[#This Row],[Data do caixa realizado]]))</f>
        <v>2018</v>
      </c>
      <c r="J117">
        <f>IF(TBRegistrosEntradas[[#This Row],[Data da competência]]="",0,MONTH(TBRegistrosEntradas[[#This Row],[Data da competência]]))</f>
        <v>7</v>
      </c>
      <c r="K117">
        <f>IF(TBRegistrosEntradas[[#This Row],[Data da competência]]="",0,YEAR(TBRegistrosEntradas[[#This Row],[Data da competência]]))</f>
        <v>2018</v>
      </c>
      <c r="L117" s="36">
        <f>IF(TBRegistrosEntradas[[#This Row],[Data do caixa previsto]]="",0,MONTH(TBRegistrosEntradas[[#This Row],[Data do caixa previsto]]))</f>
        <v>7</v>
      </c>
      <c r="M117">
        <f>IF(TBRegistrosEntradas[[#This Row],[Data do caixa previsto]]="",0,YEAR(TBRegistrosEntradas[[#This Row],[Data do caixa previsto]]))</f>
        <v>2018</v>
      </c>
      <c r="N117" t="str">
        <f ca="1">IF(AND(TBRegistrosEntradas[[#This Row],[Data do caixa previsto]]&lt;TODAY(),TBRegistrosEntradas[[#This Row],[Data do caixa realizado]]=""),"Vencida","Não vencida")</f>
        <v>Não vencida</v>
      </c>
      <c r="O117" t="str">
        <f>IF(TBRegistrosEntradas[[#This Row],[Data da competência]]=TBRegistrosEntradas[[#This Row],[Data do caixa previsto]],"À vista","A prazo")</f>
        <v>A prazo</v>
      </c>
      <c r="P11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18" spans="1:16" x14ac:dyDescent="0.25">
      <c r="A118" s="3">
        <v>43343</v>
      </c>
      <c r="B118" s="3">
        <v>43285</v>
      </c>
      <c r="C118" s="3">
        <v>43343</v>
      </c>
      <c r="D118" t="s">
        <v>7</v>
      </c>
      <c r="E118" t="s">
        <v>16</v>
      </c>
      <c r="F118" t="s">
        <v>158</v>
      </c>
      <c r="G118" s="49">
        <v>1732</v>
      </c>
      <c r="H118">
        <f>IF(TBRegistrosEntradas[[#This Row],[Data do caixa realizado]]="",0,MONTH(TBRegistrosEntradas[[#This Row],[Data do caixa realizado]]))</f>
        <v>8</v>
      </c>
      <c r="I118">
        <f>IF(TBRegistrosEntradas[[#This Row],[Data do caixa realizado]]="",0,YEAR(TBRegistrosEntradas[[#This Row],[Data do caixa realizado]]))</f>
        <v>2018</v>
      </c>
      <c r="J118">
        <f>IF(TBRegistrosEntradas[[#This Row],[Data da competência]]="",0,MONTH(TBRegistrosEntradas[[#This Row],[Data da competência]]))</f>
        <v>7</v>
      </c>
      <c r="K118">
        <f>IF(TBRegistrosEntradas[[#This Row],[Data da competência]]="",0,YEAR(TBRegistrosEntradas[[#This Row],[Data da competência]]))</f>
        <v>2018</v>
      </c>
      <c r="L118" s="36">
        <f>IF(TBRegistrosEntradas[[#This Row],[Data do caixa previsto]]="",0,MONTH(TBRegistrosEntradas[[#This Row],[Data do caixa previsto]]))</f>
        <v>8</v>
      </c>
      <c r="M118">
        <f>IF(TBRegistrosEntradas[[#This Row],[Data do caixa previsto]]="",0,YEAR(TBRegistrosEntradas[[#This Row],[Data do caixa previsto]]))</f>
        <v>2018</v>
      </c>
      <c r="N118" t="str">
        <f ca="1">IF(AND(TBRegistrosEntradas[[#This Row],[Data do caixa previsto]]&lt;TODAY(),TBRegistrosEntradas[[#This Row],[Data do caixa realizado]]=""),"Vencida","Não vencida")</f>
        <v>Não vencida</v>
      </c>
      <c r="O118" t="str">
        <f>IF(TBRegistrosEntradas[[#This Row],[Data da competência]]=TBRegistrosEntradas[[#This Row],[Data do caixa previsto]],"À vista","A prazo")</f>
        <v>A prazo</v>
      </c>
      <c r="P11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19" spans="1:16" x14ac:dyDescent="0.25">
      <c r="A119" s="3">
        <v>43316</v>
      </c>
      <c r="B119" s="3">
        <v>43286</v>
      </c>
      <c r="C119" s="3">
        <v>43316</v>
      </c>
      <c r="D119" t="s">
        <v>7</v>
      </c>
      <c r="E119" t="s">
        <v>15</v>
      </c>
      <c r="F119" t="s">
        <v>159</v>
      </c>
      <c r="G119" s="49">
        <v>1306</v>
      </c>
      <c r="H119">
        <f>IF(TBRegistrosEntradas[[#This Row],[Data do caixa realizado]]="",0,MONTH(TBRegistrosEntradas[[#This Row],[Data do caixa realizado]]))</f>
        <v>8</v>
      </c>
      <c r="I119">
        <f>IF(TBRegistrosEntradas[[#This Row],[Data do caixa realizado]]="",0,YEAR(TBRegistrosEntradas[[#This Row],[Data do caixa realizado]]))</f>
        <v>2018</v>
      </c>
      <c r="J119">
        <f>IF(TBRegistrosEntradas[[#This Row],[Data da competência]]="",0,MONTH(TBRegistrosEntradas[[#This Row],[Data da competência]]))</f>
        <v>7</v>
      </c>
      <c r="K119">
        <f>IF(TBRegistrosEntradas[[#This Row],[Data da competência]]="",0,YEAR(TBRegistrosEntradas[[#This Row],[Data da competência]]))</f>
        <v>2018</v>
      </c>
      <c r="L119" s="36">
        <f>IF(TBRegistrosEntradas[[#This Row],[Data do caixa previsto]]="",0,MONTH(TBRegistrosEntradas[[#This Row],[Data do caixa previsto]]))</f>
        <v>8</v>
      </c>
      <c r="M119">
        <f>IF(TBRegistrosEntradas[[#This Row],[Data do caixa previsto]]="",0,YEAR(TBRegistrosEntradas[[#This Row],[Data do caixa previsto]]))</f>
        <v>2018</v>
      </c>
      <c r="N119" t="str">
        <f ca="1">IF(AND(TBRegistrosEntradas[[#This Row],[Data do caixa previsto]]&lt;TODAY(),TBRegistrosEntradas[[#This Row],[Data do caixa realizado]]=""),"Vencida","Não vencida")</f>
        <v>Não vencida</v>
      </c>
      <c r="O119" t="str">
        <f>IF(TBRegistrosEntradas[[#This Row],[Data da competência]]=TBRegistrosEntradas[[#This Row],[Data do caixa previsto]],"À vista","A prazo")</f>
        <v>A prazo</v>
      </c>
      <c r="P11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20" spans="1:16" x14ac:dyDescent="0.25">
      <c r="A120" s="3">
        <v>43336</v>
      </c>
      <c r="B120" s="3">
        <v>43288</v>
      </c>
      <c r="C120" s="3">
        <v>43336</v>
      </c>
      <c r="D120" t="s">
        <v>7</v>
      </c>
      <c r="E120" t="s">
        <v>14</v>
      </c>
      <c r="F120" t="s">
        <v>160</v>
      </c>
      <c r="G120" s="49">
        <v>3954</v>
      </c>
      <c r="H120">
        <f>IF(TBRegistrosEntradas[[#This Row],[Data do caixa realizado]]="",0,MONTH(TBRegistrosEntradas[[#This Row],[Data do caixa realizado]]))</f>
        <v>8</v>
      </c>
      <c r="I120">
        <f>IF(TBRegistrosEntradas[[#This Row],[Data do caixa realizado]]="",0,YEAR(TBRegistrosEntradas[[#This Row],[Data do caixa realizado]]))</f>
        <v>2018</v>
      </c>
      <c r="J120">
        <f>IF(TBRegistrosEntradas[[#This Row],[Data da competência]]="",0,MONTH(TBRegistrosEntradas[[#This Row],[Data da competência]]))</f>
        <v>7</v>
      </c>
      <c r="K120">
        <f>IF(TBRegistrosEntradas[[#This Row],[Data da competência]]="",0,YEAR(TBRegistrosEntradas[[#This Row],[Data da competência]]))</f>
        <v>2018</v>
      </c>
      <c r="L120" s="36">
        <f>IF(TBRegistrosEntradas[[#This Row],[Data do caixa previsto]]="",0,MONTH(TBRegistrosEntradas[[#This Row],[Data do caixa previsto]]))</f>
        <v>8</v>
      </c>
      <c r="M120">
        <f>IF(TBRegistrosEntradas[[#This Row],[Data do caixa previsto]]="",0,YEAR(TBRegistrosEntradas[[#This Row],[Data do caixa previsto]]))</f>
        <v>2018</v>
      </c>
      <c r="N120" t="str">
        <f ca="1">IF(AND(TBRegistrosEntradas[[#This Row],[Data do caixa previsto]]&lt;TODAY(),TBRegistrosEntradas[[#This Row],[Data do caixa realizado]]=""),"Vencida","Não vencida")</f>
        <v>Não vencida</v>
      </c>
      <c r="O120" t="str">
        <f>IF(TBRegistrosEntradas[[#This Row],[Data da competência]]=TBRegistrosEntradas[[#This Row],[Data do caixa previsto]],"À vista","A prazo")</f>
        <v>A prazo</v>
      </c>
      <c r="P12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21" spans="1:16" x14ac:dyDescent="0.25">
      <c r="A121" s="3">
        <v>43367</v>
      </c>
      <c r="B121" s="3">
        <v>43292</v>
      </c>
      <c r="C121" s="3">
        <v>43323</v>
      </c>
      <c r="D121" t="s">
        <v>7</v>
      </c>
      <c r="E121" t="s">
        <v>17</v>
      </c>
      <c r="F121" t="s">
        <v>161</v>
      </c>
      <c r="G121" s="49">
        <v>4090</v>
      </c>
      <c r="H121">
        <f>IF(TBRegistrosEntradas[[#This Row],[Data do caixa realizado]]="",0,MONTH(TBRegistrosEntradas[[#This Row],[Data do caixa realizado]]))</f>
        <v>9</v>
      </c>
      <c r="I121">
        <f>IF(TBRegistrosEntradas[[#This Row],[Data do caixa realizado]]="",0,YEAR(TBRegistrosEntradas[[#This Row],[Data do caixa realizado]]))</f>
        <v>2018</v>
      </c>
      <c r="J121">
        <f>IF(TBRegistrosEntradas[[#This Row],[Data da competência]]="",0,MONTH(TBRegistrosEntradas[[#This Row],[Data da competência]]))</f>
        <v>7</v>
      </c>
      <c r="K121">
        <f>IF(TBRegistrosEntradas[[#This Row],[Data da competência]]="",0,YEAR(TBRegistrosEntradas[[#This Row],[Data da competência]]))</f>
        <v>2018</v>
      </c>
      <c r="L121" s="36">
        <f>IF(TBRegistrosEntradas[[#This Row],[Data do caixa previsto]]="",0,MONTH(TBRegistrosEntradas[[#This Row],[Data do caixa previsto]]))</f>
        <v>8</v>
      </c>
      <c r="M121">
        <f>IF(TBRegistrosEntradas[[#This Row],[Data do caixa previsto]]="",0,YEAR(TBRegistrosEntradas[[#This Row],[Data do caixa previsto]]))</f>
        <v>2018</v>
      </c>
      <c r="N121" t="str">
        <f ca="1">IF(AND(TBRegistrosEntradas[[#This Row],[Data do caixa previsto]]&lt;TODAY(),TBRegistrosEntradas[[#This Row],[Data do caixa realizado]]=""),"Vencida","Não vencida")</f>
        <v>Não vencida</v>
      </c>
      <c r="O121" t="str">
        <f>IF(TBRegistrosEntradas[[#This Row],[Data da competência]]=TBRegistrosEntradas[[#This Row],[Data do caixa previsto]],"À vista","A prazo")</f>
        <v>A prazo</v>
      </c>
      <c r="P12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44</v>
      </c>
    </row>
    <row r="122" spans="1:16" x14ac:dyDescent="0.25">
      <c r="A122" s="3">
        <v>43311</v>
      </c>
      <c r="B122" s="3">
        <v>43293</v>
      </c>
      <c r="C122" s="3">
        <v>43311</v>
      </c>
      <c r="D122" t="s">
        <v>7</v>
      </c>
      <c r="E122" t="s">
        <v>13</v>
      </c>
      <c r="F122" t="s">
        <v>162</v>
      </c>
      <c r="G122" s="49">
        <v>2713</v>
      </c>
      <c r="H122">
        <f>IF(TBRegistrosEntradas[[#This Row],[Data do caixa realizado]]="",0,MONTH(TBRegistrosEntradas[[#This Row],[Data do caixa realizado]]))</f>
        <v>7</v>
      </c>
      <c r="I122">
        <f>IF(TBRegistrosEntradas[[#This Row],[Data do caixa realizado]]="",0,YEAR(TBRegistrosEntradas[[#This Row],[Data do caixa realizado]]))</f>
        <v>2018</v>
      </c>
      <c r="J122">
        <f>IF(TBRegistrosEntradas[[#This Row],[Data da competência]]="",0,MONTH(TBRegistrosEntradas[[#This Row],[Data da competência]]))</f>
        <v>7</v>
      </c>
      <c r="K122">
        <f>IF(TBRegistrosEntradas[[#This Row],[Data da competência]]="",0,YEAR(TBRegistrosEntradas[[#This Row],[Data da competência]]))</f>
        <v>2018</v>
      </c>
      <c r="L122" s="36">
        <f>IF(TBRegistrosEntradas[[#This Row],[Data do caixa previsto]]="",0,MONTH(TBRegistrosEntradas[[#This Row],[Data do caixa previsto]]))</f>
        <v>7</v>
      </c>
      <c r="M122">
        <f>IF(TBRegistrosEntradas[[#This Row],[Data do caixa previsto]]="",0,YEAR(TBRegistrosEntradas[[#This Row],[Data do caixa previsto]]))</f>
        <v>2018</v>
      </c>
      <c r="N122" t="str">
        <f ca="1">IF(AND(TBRegistrosEntradas[[#This Row],[Data do caixa previsto]]&lt;TODAY(),TBRegistrosEntradas[[#This Row],[Data do caixa realizado]]=""),"Vencida","Não vencida")</f>
        <v>Não vencida</v>
      </c>
      <c r="O122" t="str">
        <f>IF(TBRegistrosEntradas[[#This Row],[Data da competência]]=TBRegistrosEntradas[[#This Row],[Data do caixa previsto]],"À vista","A prazo")</f>
        <v>A prazo</v>
      </c>
      <c r="P12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23" spans="1:16" x14ac:dyDescent="0.25">
      <c r="A123" s="3">
        <v>43302</v>
      </c>
      <c r="B123" s="3">
        <v>43297</v>
      </c>
      <c r="C123" s="3">
        <v>43302</v>
      </c>
      <c r="D123" t="s">
        <v>7</v>
      </c>
      <c r="E123" t="s">
        <v>16</v>
      </c>
      <c r="F123" t="s">
        <v>163</v>
      </c>
      <c r="G123" s="49">
        <v>3482</v>
      </c>
      <c r="H123">
        <f>IF(TBRegistrosEntradas[[#This Row],[Data do caixa realizado]]="",0,MONTH(TBRegistrosEntradas[[#This Row],[Data do caixa realizado]]))</f>
        <v>7</v>
      </c>
      <c r="I123">
        <f>IF(TBRegistrosEntradas[[#This Row],[Data do caixa realizado]]="",0,YEAR(TBRegistrosEntradas[[#This Row],[Data do caixa realizado]]))</f>
        <v>2018</v>
      </c>
      <c r="J123">
        <f>IF(TBRegistrosEntradas[[#This Row],[Data da competência]]="",0,MONTH(TBRegistrosEntradas[[#This Row],[Data da competência]]))</f>
        <v>7</v>
      </c>
      <c r="K123">
        <f>IF(TBRegistrosEntradas[[#This Row],[Data da competência]]="",0,YEAR(TBRegistrosEntradas[[#This Row],[Data da competência]]))</f>
        <v>2018</v>
      </c>
      <c r="L123" s="36">
        <f>IF(TBRegistrosEntradas[[#This Row],[Data do caixa previsto]]="",0,MONTH(TBRegistrosEntradas[[#This Row],[Data do caixa previsto]]))</f>
        <v>7</v>
      </c>
      <c r="M123">
        <f>IF(TBRegistrosEntradas[[#This Row],[Data do caixa previsto]]="",0,YEAR(TBRegistrosEntradas[[#This Row],[Data do caixa previsto]]))</f>
        <v>2018</v>
      </c>
      <c r="N123" t="str">
        <f ca="1">IF(AND(TBRegistrosEntradas[[#This Row],[Data do caixa previsto]]&lt;TODAY(),TBRegistrosEntradas[[#This Row],[Data do caixa realizado]]=""),"Vencida","Não vencida")</f>
        <v>Não vencida</v>
      </c>
      <c r="O123" t="str">
        <f>IF(TBRegistrosEntradas[[#This Row],[Data da competência]]=TBRegistrosEntradas[[#This Row],[Data do caixa previsto]],"À vista","A prazo")</f>
        <v>A prazo</v>
      </c>
      <c r="P12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24" spans="1:16" x14ac:dyDescent="0.25">
      <c r="A124" s="3">
        <v>43346</v>
      </c>
      <c r="B124" s="3">
        <v>43299</v>
      </c>
      <c r="C124" s="3">
        <v>43346</v>
      </c>
      <c r="D124" t="s">
        <v>7</v>
      </c>
      <c r="E124" t="s">
        <v>16</v>
      </c>
      <c r="F124" t="s">
        <v>164</v>
      </c>
      <c r="G124" s="49">
        <v>2071</v>
      </c>
      <c r="H124">
        <f>IF(TBRegistrosEntradas[[#This Row],[Data do caixa realizado]]="",0,MONTH(TBRegistrosEntradas[[#This Row],[Data do caixa realizado]]))</f>
        <v>9</v>
      </c>
      <c r="I124">
        <f>IF(TBRegistrosEntradas[[#This Row],[Data do caixa realizado]]="",0,YEAR(TBRegistrosEntradas[[#This Row],[Data do caixa realizado]]))</f>
        <v>2018</v>
      </c>
      <c r="J124">
        <f>IF(TBRegistrosEntradas[[#This Row],[Data da competência]]="",0,MONTH(TBRegistrosEntradas[[#This Row],[Data da competência]]))</f>
        <v>7</v>
      </c>
      <c r="K124">
        <f>IF(TBRegistrosEntradas[[#This Row],[Data da competência]]="",0,YEAR(TBRegistrosEntradas[[#This Row],[Data da competência]]))</f>
        <v>2018</v>
      </c>
      <c r="L124" s="36">
        <f>IF(TBRegistrosEntradas[[#This Row],[Data do caixa previsto]]="",0,MONTH(TBRegistrosEntradas[[#This Row],[Data do caixa previsto]]))</f>
        <v>9</v>
      </c>
      <c r="M124">
        <f>IF(TBRegistrosEntradas[[#This Row],[Data do caixa previsto]]="",0,YEAR(TBRegistrosEntradas[[#This Row],[Data do caixa previsto]]))</f>
        <v>2018</v>
      </c>
      <c r="N124" t="str">
        <f ca="1">IF(AND(TBRegistrosEntradas[[#This Row],[Data do caixa previsto]]&lt;TODAY(),TBRegistrosEntradas[[#This Row],[Data do caixa realizado]]=""),"Vencida","Não vencida")</f>
        <v>Não vencida</v>
      </c>
      <c r="O124" t="str">
        <f>IF(TBRegistrosEntradas[[#This Row],[Data da competência]]=TBRegistrosEntradas[[#This Row],[Data do caixa previsto]],"À vista","A prazo")</f>
        <v>A prazo</v>
      </c>
      <c r="P12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25" spans="1:16" x14ac:dyDescent="0.25">
      <c r="A125" s="3">
        <v>43333</v>
      </c>
      <c r="B125" s="3">
        <v>43304</v>
      </c>
      <c r="C125" s="3">
        <v>43333</v>
      </c>
      <c r="D125" t="s">
        <v>7</v>
      </c>
      <c r="E125" t="s">
        <v>17</v>
      </c>
      <c r="F125" t="s">
        <v>165</v>
      </c>
      <c r="G125" s="49">
        <v>4258</v>
      </c>
      <c r="H125">
        <f>IF(TBRegistrosEntradas[[#This Row],[Data do caixa realizado]]="",0,MONTH(TBRegistrosEntradas[[#This Row],[Data do caixa realizado]]))</f>
        <v>8</v>
      </c>
      <c r="I125">
        <f>IF(TBRegistrosEntradas[[#This Row],[Data do caixa realizado]]="",0,YEAR(TBRegistrosEntradas[[#This Row],[Data do caixa realizado]]))</f>
        <v>2018</v>
      </c>
      <c r="J125">
        <f>IF(TBRegistrosEntradas[[#This Row],[Data da competência]]="",0,MONTH(TBRegistrosEntradas[[#This Row],[Data da competência]]))</f>
        <v>7</v>
      </c>
      <c r="K125">
        <f>IF(TBRegistrosEntradas[[#This Row],[Data da competência]]="",0,YEAR(TBRegistrosEntradas[[#This Row],[Data da competência]]))</f>
        <v>2018</v>
      </c>
      <c r="L125" s="36">
        <f>IF(TBRegistrosEntradas[[#This Row],[Data do caixa previsto]]="",0,MONTH(TBRegistrosEntradas[[#This Row],[Data do caixa previsto]]))</f>
        <v>8</v>
      </c>
      <c r="M125">
        <f>IF(TBRegistrosEntradas[[#This Row],[Data do caixa previsto]]="",0,YEAR(TBRegistrosEntradas[[#This Row],[Data do caixa previsto]]))</f>
        <v>2018</v>
      </c>
      <c r="N125" t="str">
        <f ca="1">IF(AND(TBRegistrosEntradas[[#This Row],[Data do caixa previsto]]&lt;TODAY(),TBRegistrosEntradas[[#This Row],[Data do caixa realizado]]=""),"Vencida","Não vencida")</f>
        <v>Não vencida</v>
      </c>
      <c r="O125" t="str">
        <f>IF(TBRegistrosEntradas[[#This Row],[Data da competência]]=TBRegistrosEntradas[[#This Row],[Data do caixa previsto]],"À vista","A prazo")</f>
        <v>A prazo</v>
      </c>
      <c r="P12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26" spans="1:16" x14ac:dyDescent="0.25">
      <c r="A126" s="3">
        <v>43428</v>
      </c>
      <c r="B126" s="3">
        <v>43306</v>
      </c>
      <c r="C126" s="3">
        <v>43350</v>
      </c>
      <c r="D126" t="s">
        <v>7</v>
      </c>
      <c r="E126" t="s">
        <v>14</v>
      </c>
      <c r="F126" t="s">
        <v>166</v>
      </c>
      <c r="G126" s="49">
        <v>4383</v>
      </c>
      <c r="H126">
        <f>IF(TBRegistrosEntradas[[#This Row],[Data do caixa realizado]]="",0,MONTH(TBRegistrosEntradas[[#This Row],[Data do caixa realizado]]))</f>
        <v>11</v>
      </c>
      <c r="I126">
        <f>IF(TBRegistrosEntradas[[#This Row],[Data do caixa realizado]]="",0,YEAR(TBRegistrosEntradas[[#This Row],[Data do caixa realizado]]))</f>
        <v>2018</v>
      </c>
      <c r="J126">
        <f>IF(TBRegistrosEntradas[[#This Row],[Data da competência]]="",0,MONTH(TBRegistrosEntradas[[#This Row],[Data da competência]]))</f>
        <v>7</v>
      </c>
      <c r="K126">
        <f>IF(TBRegistrosEntradas[[#This Row],[Data da competência]]="",0,YEAR(TBRegistrosEntradas[[#This Row],[Data da competência]]))</f>
        <v>2018</v>
      </c>
      <c r="L126" s="36">
        <f>IF(TBRegistrosEntradas[[#This Row],[Data do caixa previsto]]="",0,MONTH(TBRegistrosEntradas[[#This Row],[Data do caixa previsto]]))</f>
        <v>9</v>
      </c>
      <c r="M126">
        <f>IF(TBRegistrosEntradas[[#This Row],[Data do caixa previsto]]="",0,YEAR(TBRegistrosEntradas[[#This Row],[Data do caixa previsto]]))</f>
        <v>2018</v>
      </c>
      <c r="N126" t="str">
        <f ca="1">IF(AND(TBRegistrosEntradas[[#This Row],[Data do caixa previsto]]&lt;TODAY(),TBRegistrosEntradas[[#This Row],[Data do caixa realizado]]=""),"Vencida","Não vencida")</f>
        <v>Não vencida</v>
      </c>
      <c r="O126" t="str">
        <f>IF(TBRegistrosEntradas[[#This Row],[Data da competência]]=TBRegistrosEntradas[[#This Row],[Data do caixa previsto]],"À vista","A prazo")</f>
        <v>A prazo</v>
      </c>
      <c r="P12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78</v>
      </c>
    </row>
    <row r="127" spans="1:16" x14ac:dyDescent="0.25">
      <c r="A127" s="3">
        <v>43352</v>
      </c>
      <c r="B127" s="3">
        <v>43310</v>
      </c>
      <c r="C127" s="3">
        <v>43352</v>
      </c>
      <c r="D127" t="s">
        <v>7</v>
      </c>
      <c r="E127" t="s">
        <v>16</v>
      </c>
      <c r="F127" t="s">
        <v>167</v>
      </c>
      <c r="G127" s="49">
        <v>1369</v>
      </c>
      <c r="H127">
        <f>IF(TBRegistrosEntradas[[#This Row],[Data do caixa realizado]]="",0,MONTH(TBRegistrosEntradas[[#This Row],[Data do caixa realizado]]))</f>
        <v>9</v>
      </c>
      <c r="I127">
        <f>IF(TBRegistrosEntradas[[#This Row],[Data do caixa realizado]]="",0,YEAR(TBRegistrosEntradas[[#This Row],[Data do caixa realizado]]))</f>
        <v>2018</v>
      </c>
      <c r="J127">
        <f>IF(TBRegistrosEntradas[[#This Row],[Data da competência]]="",0,MONTH(TBRegistrosEntradas[[#This Row],[Data da competência]]))</f>
        <v>7</v>
      </c>
      <c r="K127">
        <f>IF(TBRegistrosEntradas[[#This Row],[Data da competência]]="",0,YEAR(TBRegistrosEntradas[[#This Row],[Data da competência]]))</f>
        <v>2018</v>
      </c>
      <c r="L127" s="36">
        <f>IF(TBRegistrosEntradas[[#This Row],[Data do caixa previsto]]="",0,MONTH(TBRegistrosEntradas[[#This Row],[Data do caixa previsto]]))</f>
        <v>9</v>
      </c>
      <c r="M127">
        <f>IF(TBRegistrosEntradas[[#This Row],[Data do caixa previsto]]="",0,YEAR(TBRegistrosEntradas[[#This Row],[Data do caixa previsto]]))</f>
        <v>2018</v>
      </c>
      <c r="N127" t="str">
        <f ca="1">IF(AND(TBRegistrosEntradas[[#This Row],[Data do caixa previsto]]&lt;TODAY(),TBRegistrosEntradas[[#This Row],[Data do caixa realizado]]=""),"Vencida","Não vencida")</f>
        <v>Não vencida</v>
      </c>
      <c r="O127" t="str">
        <f>IF(TBRegistrosEntradas[[#This Row],[Data da competência]]=TBRegistrosEntradas[[#This Row],[Data do caixa previsto]],"À vista","A prazo")</f>
        <v>A prazo</v>
      </c>
      <c r="P12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28" spans="1:16" x14ac:dyDescent="0.25">
      <c r="A128" s="3">
        <v>43357</v>
      </c>
      <c r="B128" s="3">
        <v>43315</v>
      </c>
      <c r="C128" s="3">
        <v>43357</v>
      </c>
      <c r="D128" t="s">
        <v>7</v>
      </c>
      <c r="E128" t="s">
        <v>16</v>
      </c>
      <c r="F128" t="s">
        <v>168</v>
      </c>
      <c r="G128" s="49">
        <v>331</v>
      </c>
      <c r="H128">
        <f>IF(TBRegistrosEntradas[[#This Row],[Data do caixa realizado]]="",0,MONTH(TBRegistrosEntradas[[#This Row],[Data do caixa realizado]]))</f>
        <v>9</v>
      </c>
      <c r="I128">
        <f>IF(TBRegistrosEntradas[[#This Row],[Data do caixa realizado]]="",0,YEAR(TBRegistrosEntradas[[#This Row],[Data do caixa realizado]]))</f>
        <v>2018</v>
      </c>
      <c r="J128">
        <f>IF(TBRegistrosEntradas[[#This Row],[Data da competência]]="",0,MONTH(TBRegistrosEntradas[[#This Row],[Data da competência]]))</f>
        <v>8</v>
      </c>
      <c r="K128">
        <f>IF(TBRegistrosEntradas[[#This Row],[Data da competência]]="",0,YEAR(TBRegistrosEntradas[[#This Row],[Data da competência]]))</f>
        <v>2018</v>
      </c>
      <c r="L128" s="36">
        <f>IF(TBRegistrosEntradas[[#This Row],[Data do caixa previsto]]="",0,MONTH(TBRegistrosEntradas[[#This Row],[Data do caixa previsto]]))</f>
        <v>9</v>
      </c>
      <c r="M128">
        <f>IF(TBRegistrosEntradas[[#This Row],[Data do caixa previsto]]="",0,YEAR(TBRegistrosEntradas[[#This Row],[Data do caixa previsto]]))</f>
        <v>2018</v>
      </c>
      <c r="N128" t="str">
        <f ca="1">IF(AND(TBRegistrosEntradas[[#This Row],[Data do caixa previsto]]&lt;TODAY(),TBRegistrosEntradas[[#This Row],[Data do caixa realizado]]=""),"Vencida","Não vencida")</f>
        <v>Não vencida</v>
      </c>
      <c r="O128" t="str">
        <f>IF(TBRegistrosEntradas[[#This Row],[Data da competência]]=TBRegistrosEntradas[[#This Row],[Data do caixa previsto]],"À vista","A prazo")</f>
        <v>A prazo</v>
      </c>
      <c r="P12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29" spans="1:16" x14ac:dyDescent="0.25">
      <c r="A129" s="3">
        <v>43321</v>
      </c>
      <c r="B129" s="3">
        <v>43318</v>
      </c>
      <c r="C129" s="3">
        <v>43321</v>
      </c>
      <c r="D129" t="s">
        <v>7</v>
      </c>
      <c r="E129" t="s">
        <v>16</v>
      </c>
      <c r="F129" t="s">
        <v>169</v>
      </c>
      <c r="G129" s="49">
        <v>3031</v>
      </c>
      <c r="H129">
        <f>IF(TBRegistrosEntradas[[#This Row],[Data do caixa realizado]]="",0,MONTH(TBRegistrosEntradas[[#This Row],[Data do caixa realizado]]))</f>
        <v>8</v>
      </c>
      <c r="I129">
        <f>IF(TBRegistrosEntradas[[#This Row],[Data do caixa realizado]]="",0,YEAR(TBRegistrosEntradas[[#This Row],[Data do caixa realizado]]))</f>
        <v>2018</v>
      </c>
      <c r="J129">
        <f>IF(TBRegistrosEntradas[[#This Row],[Data da competência]]="",0,MONTH(TBRegistrosEntradas[[#This Row],[Data da competência]]))</f>
        <v>8</v>
      </c>
      <c r="K129">
        <f>IF(TBRegistrosEntradas[[#This Row],[Data da competência]]="",0,YEAR(TBRegistrosEntradas[[#This Row],[Data da competência]]))</f>
        <v>2018</v>
      </c>
      <c r="L129" s="36">
        <f>IF(TBRegistrosEntradas[[#This Row],[Data do caixa previsto]]="",0,MONTH(TBRegistrosEntradas[[#This Row],[Data do caixa previsto]]))</f>
        <v>8</v>
      </c>
      <c r="M129">
        <f>IF(TBRegistrosEntradas[[#This Row],[Data do caixa previsto]]="",0,YEAR(TBRegistrosEntradas[[#This Row],[Data do caixa previsto]]))</f>
        <v>2018</v>
      </c>
      <c r="N129" t="str">
        <f ca="1">IF(AND(TBRegistrosEntradas[[#This Row],[Data do caixa previsto]]&lt;TODAY(),TBRegistrosEntradas[[#This Row],[Data do caixa realizado]]=""),"Vencida","Não vencida")</f>
        <v>Não vencida</v>
      </c>
      <c r="O129" t="str">
        <f>IF(TBRegistrosEntradas[[#This Row],[Data da competência]]=TBRegistrosEntradas[[#This Row],[Data do caixa previsto]],"À vista","A prazo")</f>
        <v>A prazo</v>
      </c>
      <c r="P12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0" spans="1:16" x14ac:dyDescent="0.25">
      <c r="A130" s="3">
        <v>43341</v>
      </c>
      <c r="B130" s="3">
        <v>43321</v>
      </c>
      <c r="C130" s="3">
        <v>43341</v>
      </c>
      <c r="D130" t="s">
        <v>7</v>
      </c>
      <c r="E130" t="s">
        <v>14</v>
      </c>
      <c r="F130" t="s">
        <v>170</v>
      </c>
      <c r="G130" s="49">
        <v>1200</v>
      </c>
      <c r="H130">
        <f>IF(TBRegistrosEntradas[[#This Row],[Data do caixa realizado]]="",0,MONTH(TBRegistrosEntradas[[#This Row],[Data do caixa realizado]]))</f>
        <v>8</v>
      </c>
      <c r="I130">
        <f>IF(TBRegistrosEntradas[[#This Row],[Data do caixa realizado]]="",0,YEAR(TBRegistrosEntradas[[#This Row],[Data do caixa realizado]]))</f>
        <v>2018</v>
      </c>
      <c r="J130">
        <f>IF(TBRegistrosEntradas[[#This Row],[Data da competência]]="",0,MONTH(TBRegistrosEntradas[[#This Row],[Data da competência]]))</f>
        <v>8</v>
      </c>
      <c r="K130">
        <f>IF(TBRegistrosEntradas[[#This Row],[Data da competência]]="",0,YEAR(TBRegistrosEntradas[[#This Row],[Data da competência]]))</f>
        <v>2018</v>
      </c>
      <c r="L130" s="36">
        <f>IF(TBRegistrosEntradas[[#This Row],[Data do caixa previsto]]="",0,MONTH(TBRegistrosEntradas[[#This Row],[Data do caixa previsto]]))</f>
        <v>8</v>
      </c>
      <c r="M130">
        <f>IF(TBRegistrosEntradas[[#This Row],[Data do caixa previsto]]="",0,YEAR(TBRegistrosEntradas[[#This Row],[Data do caixa previsto]]))</f>
        <v>2018</v>
      </c>
      <c r="N130" t="str">
        <f ca="1">IF(AND(TBRegistrosEntradas[[#This Row],[Data do caixa previsto]]&lt;TODAY(),TBRegistrosEntradas[[#This Row],[Data do caixa realizado]]=""),"Vencida","Não vencida")</f>
        <v>Não vencida</v>
      </c>
      <c r="O130" t="str">
        <f>IF(TBRegistrosEntradas[[#This Row],[Data da competência]]=TBRegistrosEntradas[[#This Row],[Data do caixa previsto]],"À vista","A prazo")</f>
        <v>A prazo</v>
      </c>
      <c r="P13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1" spans="1:16" x14ac:dyDescent="0.25">
      <c r="A131" s="3">
        <v>43343</v>
      </c>
      <c r="B131" s="3">
        <v>43323</v>
      </c>
      <c r="C131" s="3">
        <v>43343</v>
      </c>
      <c r="D131" t="s">
        <v>7</v>
      </c>
      <c r="E131" t="s">
        <v>14</v>
      </c>
      <c r="F131" t="s">
        <v>171</v>
      </c>
      <c r="G131" s="49">
        <v>405</v>
      </c>
      <c r="H131">
        <f>IF(TBRegistrosEntradas[[#This Row],[Data do caixa realizado]]="",0,MONTH(TBRegistrosEntradas[[#This Row],[Data do caixa realizado]]))</f>
        <v>8</v>
      </c>
      <c r="I131">
        <f>IF(TBRegistrosEntradas[[#This Row],[Data do caixa realizado]]="",0,YEAR(TBRegistrosEntradas[[#This Row],[Data do caixa realizado]]))</f>
        <v>2018</v>
      </c>
      <c r="J131">
        <f>IF(TBRegistrosEntradas[[#This Row],[Data da competência]]="",0,MONTH(TBRegistrosEntradas[[#This Row],[Data da competência]]))</f>
        <v>8</v>
      </c>
      <c r="K131">
        <f>IF(TBRegistrosEntradas[[#This Row],[Data da competência]]="",0,YEAR(TBRegistrosEntradas[[#This Row],[Data da competência]]))</f>
        <v>2018</v>
      </c>
      <c r="L131" s="36">
        <f>IF(TBRegistrosEntradas[[#This Row],[Data do caixa previsto]]="",0,MONTH(TBRegistrosEntradas[[#This Row],[Data do caixa previsto]]))</f>
        <v>8</v>
      </c>
      <c r="M131">
        <f>IF(TBRegistrosEntradas[[#This Row],[Data do caixa previsto]]="",0,YEAR(TBRegistrosEntradas[[#This Row],[Data do caixa previsto]]))</f>
        <v>2018</v>
      </c>
      <c r="N131" t="str">
        <f ca="1">IF(AND(TBRegistrosEntradas[[#This Row],[Data do caixa previsto]]&lt;TODAY(),TBRegistrosEntradas[[#This Row],[Data do caixa realizado]]=""),"Vencida","Não vencida")</f>
        <v>Não vencida</v>
      </c>
      <c r="O131" t="str">
        <f>IF(TBRegistrosEntradas[[#This Row],[Data da competência]]=TBRegistrosEntradas[[#This Row],[Data do caixa previsto]],"À vista","A prazo")</f>
        <v>A prazo</v>
      </c>
      <c r="P13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2" spans="1:16" x14ac:dyDescent="0.25">
      <c r="A132" s="3">
        <v>43360</v>
      </c>
      <c r="B132" s="3">
        <v>43326</v>
      </c>
      <c r="C132" s="3">
        <v>43360</v>
      </c>
      <c r="D132" t="s">
        <v>7</v>
      </c>
      <c r="E132" t="s">
        <v>13</v>
      </c>
      <c r="F132" t="s">
        <v>137</v>
      </c>
      <c r="G132" s="49">
        <v>3080</v>
      </c>
      <c r="H132">
        <f>IF(TBRegistrosEntradas[[#This Row],[Data do caixa realizado]]="",0,MONTH(TBRegistrosEntradas[[#This Row],[Data do caixa realizado]]))</f>
        <v>9</v>
      </c>
      <c r="I132">
        <f>IF(TBRegistrosEntradas[[#This Row],[Data do caixa realizado]]="",0,YEAR(TBRegistrosEntradas[[#This Row],[Data do caixa realizado]]))</f>
        <v>2018</v>
      </c>
      <c r="J132">
        <f>IF(TBRegistrosEntradas[[#This Row],[Data da competência]]="",0,MONTH(TBRegistrosEntradas[[#This Row],[Data da competência]]))</f>
        <v>8</v>
      </c>
      <c r="K132">
        <f>IF(TBRegistrosEntradas[[#This Row],[Data da competência]]="",0,YEAR(TBRegistrosEntradas[[#This Row],[Data da competência]]))</f>
        <v>2018</v>
      </c>
      <c r="L132" s="36">
        <f>IF(TBRegistrosEntradas[[#This Row],[Data do caixa previsto]]="",0,MONTH(TBRegistrosEntradas[[#This Row],[Data do caixa previsto]]))</f>
        <v>9</v>
      </c>
      <c r="M132">
        <f>IF(TBRegistrosEntradas[[#This Row],[Data do caixa previsto]]="",0,YEAR(TBRegistrosEntradas[[#This Row],[Data do caixa previsto]]))</f>
        <v>2018</v>
      </c>
      <c r="N132" t="str">
        <f ca="1">IF(AND(TBRegistrosEntradas[[#This Row],[Data do caixa previsto]]&lt;TODAY(),TBRegistrosEntradas[[#This Row],[Data do caixa realizado]]=""),"Vencida","Não vencida")</f>
        <v>Não vencida</v>
      </c>
      <c r="O132" t="str">
        <f>IF(TBRegistrosEntradas[[#This Row],[Data da competência]]=TBRegistrosEntradas[[#This Row],[Data do caixa previsto]],"À vista","A prazo")</f>
        <v>A prazo</v>
      </c>
      <c r="P13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3" spans="1:16" x14ac:dyDescent="0.25">
      <c r="A133" s="3">
        <v>43329</v>
      </c>
      <c r="B133" s="3">
        <v>43329</v>
      </c>
      <c r="C133" s="3">
        <v>43329</v>
      </c>
      <c r="D133" t="s">
        <v>7</v>
      </c>
      <c r="E133" t="s">
        <v>16</v>
      </c>
      <c r="F133" t="s">
        <v>172</v>
      </c>
      <c r="G133" s="49">
        <v>2137</v>
      </c>
      <c r="H133">
        <f>IF(TBRegistrosEntradas[[#This Row],[Data do caixa realizado]]="",0,MONTH(TBRegistrosEntradas[[#This Row],[Data do caixa realizado]]))</f>
        <v>8</v>
      </c>
      <c r="I133">
        <f>IF(TBRegistrosEntradas[[#This Row],[Data do caixa realizado]]="",0,YEAR(TBRegistrosEntradas[[#This Row],[Data do caixa realizado]]))</f>
        <v>2018</v>
      </c>
      <c r="J133">
        <f>IF(TBRegistrosEntradas[[#This Row],[Data da competência]]="",0,MONTH(TBRegistrosEntradas[[#This Row],[Data da competência]]))</f>
        <v>8</v>
      </c>
      <c r="K133">
        <f>IF(TBRegistrosEntradas[[#This Row],[Data da competência]]="",0,YEAR(TBRegistrosEntradas[[#This Row],[Data da competência]]))</f>
        <v>2018</v>
      </c>
      <c r="L133" s="36">
        <f>IF(TBRegistrosEntradas[[#This Row],[Data do caixa previsto]]="",0,MONTH(TBRegistrosEntradas[[#This Row],[Data do caixa previsto]]))</f>
        <v>8</v>
      </c>
      <c r="M133">
        <f>IF(TBRegistrosEntradas[[#This Row],[Data do caixa previsto]]="",0,YEAR(TBRegistrosEntradas[[#This Row],[Data do caixa previsto]]))</f>
        <v>2018</v>
      </c>
      <c r="N133" t="str">
        <f ca="1">IF(AND(TBRegistrosEntradas[[#This Row],[Data do caixa previsto]]&lt;TODAY(),TBRegistrosEntradas[[#This Row],[Data do caixa realizado]]=""),"Vencida","Não vencida")</f>
        <v>Não vencida</v>
      </c>
      <c r="O133" t="str">
        <f>IF(TBRegistrosEntradas[[#This Row],[Data da competência]]=TBRegistrosEntradas[[#This Row],[Data do caixa previsto]],"À vista","A prazo")</f>
        <v>À vista</v>
      </c>
      <c r="P13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4" spans="1:16" x14ac:dyDescent="0.25">
      <c r="A134" s="3">
        <v>43388</v>
      </c>
      <c r="B134" s="3">
        <v>43336</v>
      </c>
      <c r="C134" s="3">
        <v>43388</v>
      </c>
      <c r="D134" t="s">
        <v>7</v>
      </c>
      <c r="E134" t="s">
        <v>17</v>
      </c>
      <c r="F134" t="s">
        <v>173</v>
      </c>
      <c r="G134" s="49">
        <v>4287</v>
      </c>
      <c r="H134">
        <f>IF(TBRegistrosEntradas[[#This Row],[Data do caixa realizado]]="",0,MONTH(TBRegistrosEntradas[[#This Row],[Data do caixa realizado]]))</f>
        <v>10</v>
      </c>
      <c r="I134">
        <f>IF(TBRegistrosEntradas[[#This Row],[Data do caixa realizado]]="",0,YEAR(TBRegistrosEntradas[[#This Row],[Data do caixa realizado]]))</f>
        <v>2018</v>
      </c>
      <c r="J134">
        <f>IF(TBRegistrosEntradas[[#This Row],[Data da competência]]="",0,MONTH(TBRegistrosEntradas[[#This Row],[Data da competência]]))</f>
        <v>8</v>
      </c>
      <c r="K134">
        <f>IF(TBRegistrosEntradas[[#This Row],[Data da competência]]="",0,YEAR(TBRegistrosEntradas[[#This Row],[Data da competência]]))</f>
        <v>2018</v>
      </c>
      <c r="L134" s="36">
        <f>IF(TBRegistrosEntradas[[#This Row],[Data do caixa previsto]]="",0,MONTH(TBRegistrosEntradas[[#This Row],[Data do caixa previsto]]))</f>
        <v>10</v>
      </c>
      <c r="M134">
        <f>IF(TBRegistrosEntradas[[#This Row],[Data do caixa previsto]]="",0,YEAR(TBRegistrosEntradas[[#This Row],[Data do caixa previsto]]))</f>
        <v>2018</v>
      </c>
      <c r="N134" t="str">
        <f ca="1">IF(AND(TBRegistrosEntradas[[#This Row],[Data do caixa previsto]]&lt;TODAY(),TBRegistrosEntradas[[#This Row],[Data do caixa realizado]]=""),"Vencida","Não vencida")</f>
        <v>Não vencida</v>
      </c>
      <c r="O134" t="str">
        <f>IF(TBRegistrosEntradas[[#This Row],[Data da competência]]=TBRegistrosEntradas[[#This Row],[Data do caixa previsto]],"À vista","A prazo")</f>
        <v>A prazo</v>
      </c>
      <c r="P13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5" spans="1:16" x14ac:dyDescent="0.25">
      <c r="A135" s="3">
        <v>43395</v>
      </c>
      <c r="B135" s="3">
        <v>43338</v>
      </c>
      <c r="C135" s="3">
        <v>43395</v>
      </c>
      <c r="D135" t="s">
        <v>7</v>
      </c>
      <c r="E135" t="s">
        <v>17</v>
      </c>
      <c r="F135" t="s">
        <v>174</v>
      </c>
      <c r="G135" s="49">
        <v>4857</v>
      </c>
      <c r="H135">
        <f>IF(TBRegistrosEntradas[[#This Row],[Data do caixa realizado]]="",0,MONTH(TBRegistrosEntradas[[#This Row],[Data do caixa realizado]]))</f>
        <v>10</v>
      </c>
      <c r="I135">
        <f>IF(TBRegistrosEntradas[[#This Row],[Data do caixa realizado]]="",0,YEAR(TBRegistrosEntradas[[#This Row],[Data do caixa realizado]]))</f>
        <v>2018</v>
      </c>
      <c r="J135">
        <f>IF(TBRegistrosEntradas[[#This Row],[Data da competência]]="",0,MONTH(TBRegistrosEntradas[[#This Row],[Data da competência]]))</f>
        <v>8</v>
      </c>
      <c r="K135">
        <f>IF(TBRegistrosEntradas[[#This Row],[Data da competência]]="",0,YEAR(TBRegistrosEntradas[[#This Row],[Data da competência]]))</f>
        <v>2018</v>
      </c>
      <c r="L135" s="36">
        <f>IF(TBRegistrosEntradas[[#This Row],[Data do caixa previsto]]="",0,MONTH(TBRegistrosEntradas[[#This Row],[Data do caixa previsto]]))</f>
        <v>10</v>
      </c>
      <c r="M135">
        <f>IF(TBRegistrosEntradas[[#This Row],[Data do caixa previsto]]="",0,YEAR(TBRegistrosEntradas[[#This Row],[Data do caixa previsto]]))</f>
        <v>2018</v>
      </c>
      <c r="N135" t="str">
        <f ca="1">IF(AND(TBRegistrosEntradas[[#This Row],[Data do caixa previsto]]&lt;TODAY(),TBRegistrosEntradas[[#This Row],[Data do caixa realizado]]=""),"Vencida","Não vencida")</f>
        <v>Não vencida</v>
      </c>
      <c r="O135" t="str">
        <f>IF(TBRegistrosEntradas[[#This Row],[Data da competência]]=TBRegistrosEntradas[[#This Row],[Data do caixa previsto]],"À vista","A prazo")</f>
        <v>A prazo</v>
      </c>
      <c r="P13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6" spans="1:16" x14ac:dyDescent="0.25">
      <c r="A136" s="3">
        <v>43393</v>
      </c>
      <c r="B136" s="3">
        <v>43342</v>
      </c>
      <c r="C136" s="3">
        <v>43393</v>
      </c>
      <c r="D136" t="s">
        <v>7</v>
      </c>
      <c r="E136" t="s">
        <v>16</v>
      </c>
      <c r="F136" t="s">
        <v>175</v>
      </c>
      <c r="G136" s="49">
        <v>507</v>
      </c>
      <c r="H136">
        <f>IF(TBRegistrosEntradas[[#This Row],[Data do caixa realizado]]="",0,MONTH(TBRegistrosEntradas[[#This Row],[Data do caixa realizado]]))</f>
        <v>10</v>
      </c>
      <c r="I136">
        <f>IF(TBRegistrosEntradas[[#This Row],[Data do caixa realizado]]="",0,YEAR(TBRegistrosEntradas[[#This Row],[Data do caixa realizado]]))</f>
        <v>2018</v>
      </c>
      <c r="J136">
        <f>IF(TBRegistrosEntradas[[#This Row],[Data da competência]]="",0,MONTH(TBRegistrosEntradas[[#This Row],[Data da competência]]))</f>
        <v>8</v>
      </c>
      <c r="K136">
        <f>IF(TBRegistrosEntradas[[#This Row],[Data da competência]]="",0,YEAR(TBRegistrosEntradas[[#This Row],[Data da competência]]))</f>
        <v>2018</v>
      </c>
      <c r="L136" s="36">
        <f>IF(TBRegistrosEntradas[[#This Row],[Data do caixa previsto]]="",0,MONTH(TBRegistrosEntradas[[#This Row],[Data do caixa previsto]]))</f>
        <v>10</v>
      </c>
      <c r="M136">
        <f>IF(TBRegistrosEntradas[[#This Row],[Data do caixa previsto]]="",0,YEAR(TBRegistrosEntradas[[#This Row],[Data do caixa previsto]]))</f>
        <v>2018</v>
      </c>
      <c r="N136" t="str">
        <f ca="1">IF(AND(TBRegistrosEntradas[[#This Row],[Data do caixa previsto]]&lt;TODAY(),TBRegistrosEntradas[[#This Row],[Data do caixa realizado]]=""),"Vencida","Não vencida")</f>
        <v>Não vencida</v>
      </c>
      <c r="O136" t="str">
        <f>IF(TBRegistrosEntradas[[#This Row],[Data da competência]]=TBRegistrosEntradas[[#This Row],[Data do caixa previsto]],"À vista","A prazo")</f>
        <v>A prazo</v>
      </c>
      <c r="P13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7" spans="1:16" x14ac:dyDescent="0.25">
      <c r="A137" s="3">
        <v>43354</v>
      </c>
      <c r="B137" s="3">
        <v>43343</v>
      </c>
      <c r="C137" s="3">
        <v>43354</v>
      </c>
      <c r="D137" t="s">
        <v>7</v>
      </c>
      <c r="E137" t="s">
        <v>14</v>
      </c>
      <c r="F137" t="s">
        <v>176</v>
      </c>
      <c r="G137" s="49">
        <v>2467</v>
      </c>
      <c r="H137">
        <f>IF(TBRegistrosEntradas[[#This Row],[Data do caixa realizado]]="",0,MONTH(TBRegistrosEntradas[[#This Row],[Data do caixa realizado]]))</f>
        <v>9</v>
      </c>
      <c r="I137">
        <f>IF(TBRegistrosEntradas[[#This Row],[Data do caixa realizado]]="",0,YEAR(TBRegistrosEntradas[[#This Row],[Data do caixa realizado]]))</f>
        <v>2018</v>
      </c>
      <c r="J137">
        <f>IF(TBRegistrosEntradas[[#This Row],[Data da competência]]="",0,MONTH(TBRegistrosEntradas[[#This Row],[Data da competência]]))</f>
        <v>8</v>
      </c>
      <c r="K137">
        <f>IF(TBRegistrosEntradas[[#This Row],[Data da competência]]="",0,YEAR(TBRegistrosEntradas[[#This Row],[Data da competência]]))</f>
        <v>2018</v>
      </c>
      <c r="L137" s="36">
        <f>IF(TBRegistrosEntradas[[#This Row],[Data do caixa previsto]]="",0,MONTH(TBRegistrosEntradas[[#This Row],[Data do caixa previsto]]))</f>
        <v>9</v>
      </c>
      <c r="M137">
        <f>IF(TBRegistrosEntradas[[#This Row],[Data do caixa previsto]]="",0,YEAR(TBRegistrosEntradas[[#This Row],[Data do caixa previsto]]))</f>
        <v>2018</v>
      </c>
      <c r="N137" t="str">
        <f ca="1">IF(AND(TBRegistrosEntradas[[#This Row],[Data do caixa previsto]]&lt;TODAY(),TBRegistrosEntradas[[#This Row],[Data do caixa realizado]]=""),"Vencida","Não vencida")</f>
        <v>Não vencida</v>
      </c>
      <c r="O137" t="str">
        <f>IF(TBRegistrosEntradas[[#This Row],[Data da competência]]=TBRegistrosEntradas[[#This Row],[Data do caixa previsto]],"À vista","A prazo")</f>
        <v>A prazo</v>
      </c>
      <c r="P13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38" spans="1:16" x14ac:dyDescent="0.25">
      <c r="B138" s="3">
        <v>43344</v>
      </c>
      <c r="C138" s="3">
        <v>43370</v>
      </c>
      <c r="D138" t="s">
        <v>7</v>
      </c>
      <c r="E138" t="s">
        <v>16</v>
      </c>
      <c r="F138" t="s">
        <v>177</v>
      </c>
      <c r="G138" s="49">
        <v>4253</v>
      </c>
      <c r="H138">
        <f>IF(TBRegistrosEntradas[[#This Row],[Data do caixa realizado]]="",0,MONTH(TBRegistrosEntradas[[#This Row],[Data do caixa realizado]]))</f>
        <v>0</v>
      </c>
      <c r="I138">
        <f>IF(TBRegistrosEntradas[[#This Row],[Data do caixa realizado]]="",0,YEAR(TBRegistrosEntradas[[#This Row],[Data do caixa realizado]]))</f>
        <v>0</v>
      </c>
      <c r="J138">
        <f>IF(TBRegistrosEntradas[[#This Row],[Data da competência]]="",0,MONTH(TBRegistrosEntradas[[#This Row],[Data da competência]]))</f>
        <v>9</v>
      </c>
      <c r="K138">
        <f>IF(TBRegistrosEntradas[[#This Row],[Data da competência]]="",0,YEAR(TBRegistrosEntradas[[#This Row],[Data da competência]]))</f>
        <v>2018</v>
      </c>
      <c r="L138" s="36">
        <f>IF(TBRegistrosEntradas[[#This Row],[Data do caixa previsto]]="",0,MONTH(TBRegistrosEntradas[[#This Row],[Data do caixa previsto]]))</f>
        <v>9</v>
      </c>
      <c r="M138">
        <f>IF(TBRegistrosEntradas[[#This Row],[Data do caixa previsto]]="",0,YEAR(TBRegistrosEntradas[[#This Row],[Data do caixa previsto]]))</f>
        <v>2018</v>
      </c>
      <c r="N138" t="str">
        <f ca="1">IF(AND(TBRegistrosEntradas[[#This Row],[Data do caixa previsto]]&lt;TODAY(),TBRegistrosEntradas[[#This Row],[Data do caixa realizado]]=""),"Vencida","Não vencida")</f>
        <v>Vencida</v>
      </c>
      <c r="O138" t="str">
        <f>IF(TBRegistrosEntradas[[#This Row],[Data da competência]]=TBRegistrosEntradas[[#This Row],[Data do caixa previsto]],"À vista","A prazo")</f>
        <v>A prazo</v>
      </c>
      <c r="P13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2030</v>
      </c>
    </row>
    <row r="139" spans="1:16" x14ac:dyDescent="0.25">
      <c r="A139" s="3">
        <v>43357</v>
      </c>
      <c r="B139" s="3">
        <v>43350</v>
      </c>
      <c r="C139" s="3">
        <v>43357</v>
      </c>
      <c r="D139" t="s">
        <v>7</v>
      </c>
      <c r="E139" t="s">
        <v>17</v>
      </c>
      <c r="F139" t="s">
        <v>178</v>
      </c>
      <c r="G139" s="49">
        <v>2391</v>
      </c>
      <c r="H139">
        <f>IF(TBRegistrosEntradas[[#This Row],[Data do caixa realizado]]="",0,MONTH(TBRegistrosEntradas[[#This Row],[Data do caixa realizado]]))</f>
        <v>9</v>
      </c>
      <c r="I139">
        <f>IF(TBRegistrosEntradas[[#This Row],[Data do caixa realizado]]="",0,YEAR(TBRegistrosEntradas[[#This Row],[Data do caixa realizado]]))</f>
        <v>2018</v>
      </c>
      <c r="J139">
        <f>IF(TBRegistrosEntradas[[#This Row],[Data da competência]]="",0,MONTH(TBRegistrosEntradas[[#This Row],[Data da competência]]))</f>
        <v>9</v>
      </c>
      <c r="K139">
        <f>IF(TBRegistrosEntradas[[#This Row],[Data da competência]]="",0,YEAR(TBRegistrosEntradas[[#This Row],[Data da competência]]))</f>
        <v>2018</v>
      </c>
      <c r="L139" s="36">
        <f>IF(TBRegistrosEntradas[[#This Row],[Data do caixa previsto]]="",0,MONTH(TBRegistrosEntradas[[#This Row],[Data do caixa previsto]]))</f>
        <v>9</v>
      </c>
      <c r="M139">
        <f>IF(TBRegistrosEntradas[[#This Row],[Data do caixa previsto]]="",0,YEAR(TBRegistrosEntradas[[#This Row],[Data do caixa previsto]]))</f>
        <v>2018</v>
      </c>
      <c r="N139" t="str">
        <f ca="1">IF(AND(TBRegistrosEntradas[[#This Row],[Data do caixa previsto]]&lt;TODAY(),TBRegistrosEntradas[[#This Row],[Data do caixa realizado]]=""),"Vencida","Não vencida")</f>
        <v>Não vencida</v>
      </c>
      <c r="O139" t="str">
        <f>IF(TBRegistrosEntradas[[#This Row],[Data da competência]]=TBRegistrosEntradas[[#This Row],[Data do caixa previsto]],"À vista","A prazo")</f>
        <v>A prazo</v>
      </c>
      <c r="P13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40" spans="1:16" x14ac:dyDescent="0.25">
      <c r="A140" s="3">
        <v>43370</v>
      </c>
      <c r="B140" s="3">
        <v>43352</v>
      </c>
      <c r="C140" s="3">
        <v>43365</v>
      </c>
      <c r="D140" t="s">
        <v>7</v>
      </c>
      <c r="E140" t="s">
        <v>16</v>
      </c>
      <c r="F140" t="s">
        <v>179</v>
      </c>
      <c r="G140" s="49">
        <v>3669</v>
      </c>
      <c r="H140">
        <f>IF(TBRegistrosEntradas[[#This Row],[Data do caixa realizado]]="",0,MONTH(TBRegistrosEntradas[[#This Row],[Data do caixa realizado]]))</f>
        <v>9</v>
      </c>
      <c r="I140">
        <f>IF(TBRegistrosEntradas[[#This Row],[Data do caixa realizado]]="",0,YEAR(TBRegistrosEntradas[[#This Row],[Data do caixa realizado]]))</f>
        <v>2018</v>
      </c>
      <c r="J140">
        <f>IF(TBRegistrosEntradas[[#This Row],[Data da competência]]="",0,MONTH(TBRegistrosEntradas[[#This Row],[Data da competência]]))</f>
        <v>9</v>
      </c>
      <c r="K140">
        <f>IF(TBRegistrosEntradas[[#This Row],[Data da competência]]="",0,YEAR(TBRegistrosEntradas[[#This Row],[Data da competência]]))</f>
        <v>2018</v>
      </c>
      <c r="L140" s="36">
        <f>IF(TBRegistrosEntradas[[#This Row],[Data do caixa previsto]]="",0,MONTH(TBRegistrosEntradas[[#This Row],[Data do caixa previsto]]))</f>
        <v>9</v>
      </c>
      <c r="M140">
        <f>IF(TBRegistrosEntradas[[#This Row],[Data do caixa previsto]]="",0,YEAR(TBRegistrosEntradas[[#This Row],[Data do caixa previsto]]))</f>
        <v>2018</v>
      </c>
      <c r="N140" t="str">
        <f ca="1">IF(AND(TBRegistrosEntradas[[#This Row],[Data do caixa previsto]]&lt;TODAY(),TBRegistrosEntradas[[#This Row],[Data do caixa realizado]]=""),"Vencida","Não vencida")</f>
        <v>Não vencida</v>
      </c>
      <c r="O140" t="str">
        <f>IF(TBRegistrosEntradas[[#This Row],[Data da competência]]=TBRegistrosEntradas[[#This Row],[Data do caixa previsto]],"À vista","A prazo")</f>
        <v>A prazo</v>
      </c>
      <c r="P14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</v>
      </c>
    </row>
    <row r="141" spans="1:16" x14ac:dyDescent="0.25">
      <c r="A141" s="3">
        <v>43452</v>
      </c>
      <c r="B141" s="3">
        <v>43355</v>
      </c>
      <c r="C141" s="3">
        <v>43383</v>
      </c>
      <c r="D141" t="s">
        <v>7</v>
      </c>
      <c r="E141" t="s">
        <v>16</v>
      </c>
      <c r="F141" t="s">
        <v>180</v>
      </c>
      <c r="G141" s="49">
        <v>1207</v>
      </c>
      <c r="H141">
        <f>IF(TBRegistrosEntradas[[#This Row],[Data do caixa realizado]]="",0,MONTH(TBRegistrosEntradas[[#This Row],[Data do caixa realizado]]))</f>
        <v>12</v>
      </c>
      <c r="I141">
        <f>IF(TBRegistrosEntradas[[#This Row],[Data do caixa realizado]]="",0,YEAR(TBRegistrosEntradas[[#This Row],[Data do caixa realizado]]))</f>
        <v>2018</v>
      </c>
      <c r="J141">
        <f>IF(TBRegistrosEntradas[[#This Row],[Data da competência]]="",0,MONTH(TBRegistrosEntradas[[#This Row],[Data da competência]]))</f>
        <v>9</v>
      </c>
      <c r="K141">
        <f>IF(TBRegistrosEntradas[[#This Row],[Data da competência]]="",0,YEAR(TBRegistrosEntradas[[#This Row],[Data da competência]]))</f>
        <v>2018</v>
      </c>
      <c r="L141" s="36">
        <f>IF(TBRegistrosEntradas[[#This Row],[Data do caixa previsto]]="",0,MONTH(TBRegistrosEntradas[[#This Row],[Data do caixa previsto]]))</f>
        <v>10</v>
      </c>
      <c r="M141">
        <f>IF(TBRegistrosEntradas[[#This Row],[Data do caixa previsto]]="",0,YEAR(TBRegistrosEntradas[[#This Row],[Data do caixa previsto]]))</f>
        <v>2018</v>
      </c>
      <c r="N141" t="str">
        <f ca="1">IF(AND(TBRegistrosEntradas[[#This Row],[Data do caixa previsto]]&lt;TODAY(),TBRegistrosEntradas[[#This Row],[Data do caixa realizado]]=""),"Vencida","Não vencida")</f>
        <v>Não vencida</v>
      </c>
      <c r="O141" t="str">
        <f>IF(TBRegistrosEntradas[[#This Row],[Data da competência]]=TBRegistrosEntradas[[#This Row],[Data do caixa previsto]],"À vista","A prazo")</f>
        <v>A prazo</v>
      </c>
      <c r="P14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69</v>
      </c>
    </row>
    <row r="142" spans="1:16" x14ac:dyDescent="0.25">
      <c r="A142" s="3">
        <v>43412</v>
      </c>
      <c r="B142" s="3">
        <v>43361</v>
      </c>
      <c r="C142" s="3">
        <v>43412</v>
      </c>
      <c r="D142" t="s">
        <v>7</v>
      </c>
      <c r="E142" t="s">
        <v>14</v>
      </c>
      <c r="F142" t="s">
        <v>181</v>
      </c>
      <c r="G142" s="49">
        <v>2539</v>
      </c>
      <c r="H142">
        <f>IF(TBRegistrosEntradas[[#This Row],[Data do caixa realizado]]="",0,MONTH(TBRegistrosEntradas[[#This Row],[Data do caixa realizado]]))</f>
        <v>11</v>
      </c>
      <c r="I142">
        <f>IF(TBRegistrosEntradas[[#This Row],[Data do caixa realizado]]="",0,YEAR(TBRegistrosEntradas[[#This Row],[Data do caixa realizado]]))</f>
        <v>2018</v>
      </c>
      <c r="J142">
        <f>IF(TBRegistrosEntradas[[#This Row],[Data da competência]]="",0,MONTH(TBRegistrosEntradas[[#This Row],[Data da competência]]))</f>
        <v>9</v>
      </c>
      <c r="K142">
        <f>IF(TBRegistrosEntradas[[#This Row],[Data da competência]]="",0,YEAR(TBRegistrosEntradas[[#This Row],[Data da competência]]))</f>
        <v>2018</v>
      </c>
      <c r="L142" s="36">
        <f>IF(TBRegistrosEntradas[[#This Row],[Data do caixa previsto]]="",0,MONTH(TBRegistrosEntradas[[#This Row],[Data do caixa previsto]]))</f>
        <v>11</v>
      </c>
      <c r="M142">
        <f>IF(TBRegistrosEntradas[[#This Row],[Data do caixa previsto]]="",0,YEAR(TBRegistrosEntradas[[#This Row],[Data do caixa previsto]]))</f>
        <v>2018</v>
      </c>
      <c r="N142" t="str">
        <f ca="1">IF(AND(TBRegistrosEntradas[[#This Row],[Data do caixa previsto]]&lt;TODAY(),TBRegistrosEntradas[[#This Row],[Data do caixa realizado]]=""),"Vencida","Não vencida")</f>
        <v>Não vencida</v>
      </c>
      <c r="O142" t="str">
        <f>IF(TBRegistrosEntradas[[#This Row],[Data da competência]]=TBRegistrosEntradas[[#This Row],[Data do caixa previsto]],"À vista","A prazo")</f>
        <v>A prazo</v>
      </c>
      <c r="P14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43" spans="1:16" x14ac:dyDescent="0.25">
      <c r="A143" s="3">
        <v>43374</v>
      </c>
      <c r="B143" s="3">
        <v>43363</v>
      </c>
      <c r="C143" s="3">
        <v>43374</v>
      </c>
      <c r="D143" t="s">
        <v>7</v>
      </c>
      <c r="E143" t="s">
        <v>15</v>
      </c>
      <c r="F143" t="s">
        <v>182</v>
      </c>
      <c r="G143" s="49">
        <v>2895</v>
      </c>
      <c r="H143">
        <f>IF(TBRegistrosEntradas[[#This Row],[Data do caixa realizado]]="",0,MONTH(TBRegistrosEntradas[[#This Row],[Data do caixa realizado]]))</f>
        <v>10</v>
      </c>
      <c r="I143">
        <f>IF(TBRegistrosEntradas[[#This Row],[Data do caixa realizado]]="",0,YEAR(TBRegistrosEntradas[[#This Row],[Data do caixa realizado]]))</f>
        <v>2018</v>
      </c>
      <c r="J143">
        <f>IF(TBRegistrosEntradas[[#This Row],[Data da competência]]="",0,MONTH(TBRegistrosEntradas[[#This Row],[Data da competência]]))</f>
        <v>9</v>
      </c>
      <c r="K143">
        <f>IF(TBRegistrosEntradas[[#This Row],[Data da competência]]="",0,YEAR(TBRegistrosEntradas[[#This Row],[Data da competência]]))</f>
        <v>2018</v>
      </c>
      <c r="L143" s="36">
        <f>IF(TBRegistrosEntradas[[#This Row],[Data do caixa previsto]]="",0,MONTH(TBRegistrosEntradas[[#This Row],[Data do caixa previsto]]))</f>
        <v>10</v>
      </c>
      <c r="M143">
        <f>IF(TBRegistrosEntradas[[#This Row],[Data do caixa previsto]]="",0,YEAR(TBRegistrosEntradas[[#This Row],[Data do caixa previsto]]))</f>
        <v>2018</v>
      </c>
      <c r="N143" t="str">
        <f ca="1">IF(AND(TBRegistrosEntradas[[#This Row],[Data do caixa previsto]]&lt;TODAY(),TBRegistrosEntradas[[#This Row],[Data do caixa realizado]]=""),"Vencida","Não vencida")</f>
        <v>Não vencida</v>
      </c>
      <c r="O143" t="str">
        <f>IF(TBRegistrosEntradas[[#This Row],[Data da competência]]=TBRegistrosEntradas[[#This Row],[Data do caixa previsto]],"À vista","A prazo")</f>
        <v>A prazo</v>
      </c>
      <c r="P14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44" spans="1:16" x14ac:dyDescent="0.25">
      <c r="A144" s="3">
        <v>43388</v>
      </c>
      <c r="B144" s="3">
        <v>43364</v>
      </c>
      <c r="C144" s="3">
        <v>43377</v>
      </c>
      <c r="D144" t="s">
        <v>7</v>
      </c>
      <c r="E144" t="s">
        <v>16</v>
      </c>
      <c r="F144" t="s">
        <v>183</v>
      </c>
      <c r="G144" s="49">
        <v>2106</v>
      </c>
      <c r="H144">
        <f>IF(TBRegistrosEntradas[[#This Row],[Data do caixa realizado]]="",0,MONTH(TBRegistrosEntradas[[#This Row],[Data do caixa realizado]]))</f>
        <v>10</v>
      </c>
      <c r="I144">
        <f>IF(TBRegistrosEntradas[[#This Row],[Data do caixa realizado]]="",0,YEAR(TBRegistrosEntradas[[#This Row],[Data do caixa realizado]]))</f>
        <v>2018</v>
      </c>
      <c r="J144">
        <f>IF(TBRegistrosEntradas[[#This Row],[Data da competência]]="",0,MONTH(TBRegistrosEntradas[[#This Row],[Data da competência]]))</f>
        <v>9</v>
      </c>
      <c r="K144">
        <f>IF(TBRegistrosEntradas[[#This Row],[Data da competência]]="",0,YEAR(TBRegistrosEntradas[[#This Row],[Data da competência]]))</f>
        <v>2018</v>
      </c>
      <c r="L144" s="36">
        <f>IF(TBRegistrosEntradas[[#This Row],[Data do caixa previsto]]="",0,MONTH(TBRegistrosEntradas[[#This Row],[Data do caixa previsto]]))</f>
        <v>10</v>
      </c>
      <c r="M144">
        <f>IF(TBRegistrosEntradas[[#This Row],[Data do caixa previsto]]="",0,YEAR(TBRegistrosEntradas[[#This Row],[Data do caixa previsto]]))</f>
        <v>2018</v>
      </c>
      <c r="N144" t="str">
        <f ca="1">IF(AND(TBRegistrosEntradas[[#This Row],[Data do caixa previsto]]&lt;TODAY(),TBRegistrosEntradas[[#This Row],[Data do caixa realizado]]=""),"Vencida","Não vencida")</f>
        <v>Não vencida</v>
      </c>
      <c r="O144" t="str">
        <f>IF(TBRegistrosEntradas[[#This Row],[Data da competência]]=TBRegistrosEntradas[[#This Row],[Data do caixa previsto]],"À vista","A prazo")</f>
        <v>A prazo</v>
      </c>
      <c r="P14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11</v>
      </c>
    </row>
    <row r="145" spans="1:16" x14ac:dyDescent="0.25">
      <c r="A145" s="3">
        <v>43405</v>
      </c>
      <c r="B145" s="3">
        <v>43366</v>
      </c>
      <c r="C145" s="3">
        <v>43405</v>
      </c>
      <c r="D145" t="s">
        <v>7</v>
      </c>
      <c r="E145" t="s">
        <v>15</v>
      </c>
      <c r="F145" t="s">
        <v>184</v>
      </c>
      <c r="G145" s="49">
        <v>3742</v>
      </c>
      <c r="H145">
        <f>IF(TBRegistrosEntradas[[#This Row],[Data do caixa realizado]]="",0,MONTH(TBRegistrosEntradas[[#This Row],[Data do caixa realizado]]))</f>
        <v>11</v>
      </c>
      <c r="I145">
        <f>IF(TBRegistrosEntradas[[#This Row],[Data do caixa realizado]]="",0,YEAR(TBRegistrosEntradas[[#This Row],[Data do caixa realizado]]))</f>
        <v>2018</v>
      </c>
      <c r="J145">
        <f>IF(TBRegistrosEntradas[[#This Row],[Data da competência]]="",0,MONTH(TBRegistrosEntradas[[#This Row],[Data da competência]]))</f>
        <v>9</v>
      </c>
      <c r="K145">
        <f>IF(TBRegistrosEntradas[[#This Row],[Data da competência]]="",0,YEAR(TBRegistrosEntradas[[#This Row],[Data da competência]]))</f>
        <v>2018</v>
      </c>
      <c r="L145" s="36">
        <f>IF(TBRegistrosEntradas[[#This Row],[Data do caixa previsto]]="",0,MONTH(TBRegistrosEntradas[[#This Row],[Data do caixa previsto]]))</f>
        <v>11</v>
      </c>
      <c r="M145">
        <f>IF(TBRegistrosEntradas[[#This Row],[Data do caixa previsto]]="",0,YEAR(TBRegistrosEntradas[[#This Row],[Data do caixa previsto]]))</f>
        <v>2018</v>
      </c>
      <c r="N145" t="str">
        <f ca="1">IF(AND(TBRegistrosEntradas[[#This Row],[Data do caixa previsto]]&lt;TODAY(),TBRegistrosEntradas[[#This Row],[Data do caixa realizado]]=""),"Vencida","Não vencida")</f>
        <v>Não vencida</v>
      </c>
      <c r="O145" t="str">
        <f>IF(TBRegistrosEntradas[[#This Row],[Data da competência]]=TBRegistrosEntradas[[#This Row],[Data do caixa previsto]],"À vista","A prazo")</f>
        <v>A prazo</v>
      </c>
      <c r="P14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46" spans="1:16" x14ac:dyDescent="0.25">
      <c r="A146" s="3">
        <v>43395</v>
      </c>
      <c r="B146" s="3">
        <v>43369</v>
      </c>
      <c r="C146" s="3">
        <v>43395</v>
      </c>
      <c r="D146" t="s">
        <v>7</v>
      </c>
      <c r="E146" t="s">
        <v>14</v>
      </c>
      <c r="F146" t="s">
        <v>185</v>
      </c>
      <c r="G146" s="49">
        <v>3222</v>
      </c>
      <c r="H146">
        <f>IF(TBRegistrosEntradas[[#This Row],[Data do caixa realizado]]="",0,MONTH(TBRegistrosEntradas[[#This Row],[Data do caixa realizado]]))</f>
        <v>10</v>
      </c>
      <c r="I146">
        <f>IF(TBRegistrosEntradas[[#This Row],[Data do caixa realizado]]="",0,YEAR(TBRegistrosEntradas[[#This Row],[Data do caixa realizado]]))</f>
        <v>2018</v>
      </c>
      <c r="J146">
        <f>IF(TBRegistrosEntradas[[#This Row],[Data da competência]]="",0,MONTH(TBRegistrosEntradas[[#This Row],[Data da competência]]))</f>
        <v>9</v>
      </c>
      <c r="K146">
        <f>IF(TBRegistrosEntradas[[#This Row],[Data da competência]]="",0,YEAR(TBRegistrosEntradas[[#This Row],[Data da competência]]))</f>
        <v>2018</v>
      </c>
      <c r="L146" s="36">
        <f>IF(TBRegistrosEntradas[[#This Row],[Data do caixa previsto]]="",0,MONTH(TBRegistrosEntradas[[#This Row],[Data do caixa previsto]]))</f>
        <v>10</v>
      </c>
      <c r="M146">
        <f>IF(TBRegistrosEntradas[[#This Row],[Data do caixa previsto]]="",0,YEAR(TBRegistrosEntradas[[#This Row],[Data do caixa previsto]]))</f>
        <v>2018</v>
      </c>
      <c r="N146" t="str">
        <f ca="1">IF(AND(TBRegistrosEntradas[[#This Row],[Data do caixa previsto]]&lt;TODAY(),TBRegistrosEntradas[[#This Row],[Data do caixa realizado]]=""),"Vencida","Não vencida")</f>
        <v>Não vencida</v>
      </c>
      <c r="O146" t="str">
        <f>IF(TBRegistrosEntradas[[#This Row],[Data da competência]]=TBRegistrosEntradas[[#This Row],[Data do caixa previsto]],"À vista","A prazo")</f>
        <v>A prazo</v>
      </c>
      <c r="P14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47" spans="1:16" x14ac:dyDescent="0.25">
      <c r="A147" s="3">
        <v>43392</v>
      </c>
      <c r="B147" s="3">
        <v>43374</v>
      </c>
      <c r="C147" s="3">
        <v>43392</v>
      </c>
      <c r="D147" t="s">
        <v>7</v>
      </c>
      <c r="E147" t="s">
        <v>16</v>
      </c>
      <c r="F147" t="s">
        <v>186</v>
      </c>
      <c r="G147" s="49">
        <v>673</v>
      </c>
      <c r="H147">
        <f>IF(TBRegistrosEntradas[[#This Row],[Data do caixa realizado]]="",0,MONTH(TBRegistrosEntradas[[#This Row],[Data do caixa realizado]]))</f>
        <v>10</v>
      </c>
      <c r="I147">
        <f>IF(TBRegistrosEntradas[[#This Row],[Data do caixa realizado]]="",0,YEAR(TBRegistrosEntradas[[#This Row],[Data do caixa realizado]]))</f>
        <v>2018</v>
      </c>
      <c r="J147">
        <f>IF(TBRegistrosEntradas[[#This Row],[Data da competência]]="",0,MONTH(TBRegistrosEntradas[[#This Row],[Data da competência]]))</f>
        <v>10</v>
      </c>
      <c r="K147">
        <f>IF(TBRegistrosEntradas[[#This Row],[Data da competência]]="",0,YEAR(TBRegistrosEntradas[[#This Row],[Data da competência]]))</f>
        <v>2018</v>
      </c>
      <c r="L147" s="36">
        <f>IF(TBRegistrosEntradas[[#This Row],[Data do caixa previsto]]="",0,MONTH(TBRegistrosEntradas[[#This Row],[Data do caixa previsto]]))</f>
        <v>10</v>
      </c>
      <c r="M147">
        <f>IF(TBRegistrosEntradas[[#This Row],[Data do caixa previsto]]="",0,YEAR(TBRegistrosEntradas[[#This Row],[Data do caixa previsto]]))</f>
        <v>2018</v>
      </c>
      <c r="N147" t="str">
        <f ca="1">IF(AND(TBRegistrosEntradas[[#This Row],[Data do caixa previsto]]&lt;TODAY(),TBRegistrosEntradas[[#This Row],[Data do caixa realizado]]=""),"Vencida","Não vencida")</f>
        <v>Não vencida</v>
      </c>
      <c r="O147" t="str">
        <f>IF(TBRegistrosEntradas[[#This Row],[Data da competência]]=TBRegistrosEntradas[[#This Row],[Data do caixa previsto]],"À vista","A prazo")</f>
        <v>A prazo</v>
      </c>
      <c r="P14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48" spans="1:16" x14ac:dyDescent="0.25">
      <c r="B148" s="3">
        <v>43378</v>
      </c>
      <c r="C148" s="3">
        <v>43399</v>
      </c>
      <c r="D148" t="s">
        <v>7</v>
      </c>
      <c r="E148" t="s">
        <v>13</v>
      </c>
      <c r="F148" t="s">
        <v>187</v>
      </c>
      <c r="G148" s="49">
        <v>4922</v>
      </c>
      <c r="H148">
        <f>IF(TBRegistrosEntradas[[#This Row],[Data do caixa realizado]]="",0,MONTH(TBRegistrosEntradas[[#This Row],[Data do caixa realizado]]))</f>
        <v>0</v>
      </c>
      <c r="I148">
        <f>IF(TBRegistrosEntradas[[#This Row],[Data do caixa realizado]]="",0,YEAR(TBRegistrosEntradas[[#This Row],[Data do caixa realizado]]))</f>
        <v>0</v>
      </c>
      <c r="J148">
        <f>IF(TBRegistrosEntradas[[#This Row],[Data da competência]]="",0,MONTH(TBRegistrosEntradas[[#This Row],[Data da competência]]))</f>
        <v>10</v>
      </c>
      <c r="K148">
        <f>IF(TBRegistrosEntradas[[#This Row],[Data da competência]]="",0,YEAR(TBRegistrosEntradas[[#This Row],[Data da competência]]))</f>
        <v>2018</v>
      </c>
      <c r="L148" s="36">
        <f>IF(TBRegistrosEntradas[[#This Row],[Data do caixa previsto]]="",0,MONTH(TBRegistrosEntradas[[#This Row],[Data do caixa previsto]]))</f>
        <v>10</v>
      </c>
      <c r="M148">
        <f>IF(TBRegistrosEntradas[[#This Row],[Data do caixa previsto]]="",0,YEAR(TBRegistrosEntradas[[#This Row],[Data do caixa previsto]]))</f>
        <v>2018</v>
      </c>
      <c r="N148" t="str">
        <f ca="1">IF(AND(TBRegistrosEntradas[[#This Row],[Data do caixa previsto]]&lt;TODAY(),TBRegistrosEntradas[[#This Row],[Data do caixa realizado]]=""),"Vencida","Não vencida")</f>
        <v>Vencida</v>
      </c>
      <c r="O148" t="str">
        <f>IF(TBRegistrosEntradas[[#This Row],[Data da competência]]=TBRegistrosEntradas[[#This Row],[Data do caixa previsto]],"À vista","A prazo")</f>
        <v>A prazo</v>
      </c>
      <c r="P14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2001</v>
      </c>
    </row>
    <row r="149" spans="1:16" x14ac:dyDescent="0.25">
      <c r="A149" s="3">
        <v>43491</v>
      </c>
      <c r="B149" s="3">
        <v>43382</v>
      </c>
      <c r="C149" s="3">
        <v>43432</v>
      </c>
      <c r="D149" t="s">
        <v>7</v>
      </c>
      <c r="E149" t="s">
        <v>17</v>
      </c>
      <c r="F149" t="s">
        <v>188</v>
      </c>
      <c r="G149" s="49">
        <v>1688</v>
      </c>
      <c r="H149">
        <f>IF(TBRegistrosEntradas[[#This Row],[Data do caixa realizado]]="",0,MONTH(TBRegistrosEntradas[[#This Row],[Data do caixa realizado]]))</f>
        <v>1</v>
      </c>
      <c r="I149">
        <f>IF(TBRegistrosEntradas[[#This Row],[Data do caixa realizado]]="",0,YEAR(TBRegistrosEntradas[[#This Row],[Data do caixa realizado]]))</f>
        <v>2019</v>
      </c>
      <c r="J149">
        <f>IF(TBRegistrosEntradas[[#This Row],[Data da competência]]="",0,MONTH(TBRegistrosEntradas[[#This Row],[Data da competência]]))</f>
        <v>10</v>
      </c>
      <c r="K149">
        <f>IF(TBRegistrosEntradas[[#This Row],[Data da competência]]="",0,YEAR(TBRegistrosEntradas[[#This Row],[Data da competência]]))</f>
        <v>2018</v>
      </c>
      <c r="L149" s="36">
        <f>IF(TBRegistrosEntradas[[#This Row],[Data do caixa previsto]]="",0,MONTH(TBRegistrosEntradas[[#This Row],[Data do caixa previsto]]))</f>
        <v>11</v>
      </c>
      <c r="M149">
        <f>IF(TBRegistrosEntradas[[#This Row],[Data do caixa previsto]]="",0,YEAR(TBRegistrosEntradas[[#This Row],[Data do caixa previsto]]))</f>
        <v>2018</v>
      </c>
      <c r="N149" t="str">
        <f ca="1">IF(AND(TBRegistrosEntradas[[#This Row],[Data do caixa previsto]]&lt;TODAY(),TBRegistrosEntradas[[#This Row],[Data do caixa realizado]]=""),"Vencida","Não vencida")</f>
        <v>Não vencida</v>
      </c>
      <c r="O149" t="str">
        <f>IF(TBRegistrosEntradas[[#This Row],[Data da competência]]=TBRegistrosEntradas[[#This Row],[Data do caixa previsto]],"À vista","A prazo")</f>
        <v>A prazo</v>
      </c>
      <c r="P14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59</v>
      </c>
    </row>
    <row r="150" spans="1:16" x14ac:dyDescent="0.25">
      <c r="A150" s="3">
        <v>43442</v>
      </c>
      <c r="B150" s="3">
        <v>43382</v>
      </c>
      <c r="C150" s="3">
        <v>43423</v>
      </c>
      <c r="D150" t="s">
        <v>7</v>
      </c>
      <c r="E150" t="s">
        <v>17</v>
      </c>
      <c r="F150" t="s">
        <v>189</v>
      </c>
      <c r="G150" s="49">
        <v>979</v>
      </c>
      <c r="H150">
        <f>IF(TBRegistrosEntradas[[#This Row],[Data do caixa realizado]]="",0,MONTH(TBRegistrosEntradas[[#This Row],[Data do caixa realizado]]))</f>
        <v>12</v>
      </c>
      <c r="I150">
        <f>IF(TBRegistrosEntradas[[#This Row],[Data do caixa realizado]]="",0,YEAR(TBRegistrosEntradas[[#This Row],[Data do caixa realizado]]))</f>
        <v>2018</v>
      </c>
      <c r="J150">
        <f>IF(TBRegistrosEntradas[[#This Row],[Data da competência]]="",0,MONTH(TBRegistrosEntradas[[#This Row],[Data da competência]]))</f>
        <v>10</v>
      </c>
      <c r="K150">
        <f>IF(TBRegistrosEntradas[[#This Row],[Data da competência]]="",0,YEAR(TBRegistrosEntradas[[#This Row],[Data da competência]]))</f>
        <v>2018</v>
      </c>
      <c r="L150" s="36">
        <f>IF(TBRegistrosEntradas[[#This Row],[Data do caixa previsto]]="",0,MONTH(TBRegistrosEntradas[[#This Row],[Data do caixa previsto]]))</f>
        <v>11</v>
      </c>
      <c r="M150">
        <f>IF(TBRegistrosEntradas[[#This Row],[Data do caixa previsto]]="",0,YEAR(TBRegistrosEntradas[[#This Row],[Data do caixa previsto]]))</f>
        <v>2018</v>
      </c>
      <c r="N150" t="str">
        <f ca="1">IF(AND(TBRegistrosEntradas[[#This Row],[Data do caixa previsto]]&lt;TODAY(),TBRegistrosEntradas[[#This Row],[Data do caixa realizado]]=""),"Vencida","Não vencida")</f>
        <v>Não vencida</v>
      </c>
      <c r="O150" t="str">
        <f>IF(TBRegistrosEntradas[[#This Row],[Data da competência]]=TBRegistrosEntradas[[#This Row],[Data do caixa previsto]],"À vista","A prazo")</f>
        <v>A prazo</v>
      </c>
      <c r="P15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19</v>
      </c>
    </row>
    <row r="151" spans="1:16" x14ac:dyDescent="0.25">
      <c r="A151" s="3">
        <v>43400</v>
      </c>
      <c r="B151" s="3">
        <v>43387</v>
      </c>
      <c r="C151" s="3">
        <v>43400</v>
      </c>
      <c r="D151" t="s">
        <v>7</v>
      </c>
      <c r="E151" t="s">
        <v>16</v>
      </c>
      <c r="F151" t="s">
        <v>190</v>
      </c>
      <c r="G151" s="49">
        <v>3744</v>
      </c>
      <c r="H151">
        <f>IF(TBRegistrosEntradas[[#This Row],[Data do caixa realizado]]="",0,MONTH(TBRegistrosEntradas[[#This Row],[Data do caixa realizado]]))</f>
        <v>10</v>
      </c>
      <c r="I151">
        <f>IF(TBRegistrosEntradas[[#This Row],[Data do caixa realizado]]="",0,YEAR(TBRegistrosEntradas[[#This Row],[Data do caixa realizado]]))</f>
        <v>2018</v>
      </c>
      <c r="J151">
        <f>IF(TBRegistrosEntradas[[#This Row],[Data da competência]]="",0,MONTH(TBRegistrosEntradas[[#This Row],[Data da competência]]))</f>
        <v>10</v>
      </c>
      <c r="K151">
        <f>IF(TBRegistrosEntradas[[#This Row],[Data da competência]]="",0,YEAR(TBRegistrosEntradas[[#This Row],[Data da competência]]))</f>
        <v>2018</v>
      </c>
      <c r="L151" s="36">
        <f>IF(TBRegistrosEntradas[[#This Row],[Data do caixa previsto]]="",0,MONTH(TBRegistrosEntradas[[#This Row],[Data do caixa previsto]]))</f>
        <v>10</v>
      </c>
      <c r="M151">
        <f>IF(TBRegistrosEntradas[[#This Row],[Data do caixa previsto]]="",0,YEAR(TBRegistrosEntradas[[#This Row],[Data do caixa previsto]]))</f>
        <v>2018</v>
      </c>
      <c r="N151" t="str">
        <f ca="1">IF(AND(TBRegistrosEntradas[[#This Row],[Data do caixa previsto]]&lt;TODAY(),TBRegistrosEntradas[[#This Row],[Data do caixa realizado]]=""),"Vencida","Não vencida")</f>
        <v>Não vencida</v>
      </c>
      <c r="O151" t="str">
        <f>IF(TBRegistrosEntradas[[#This Row],[Data da competência]]=TBRegistrosEntradas[[#This Row],[Data do caixa previsto]],"À vista","A prazo")</f>
        <v>A prazo</v>
      </c>
      <c r="P15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52" spans="1:16" x14ac:dyDescent="0.25">
      <c r="A152" s="3">
        <v>43438</v>
      </c>
      <c r="B152" s="3">
        <v>43389</v>
      </c>
      <c r="C152" s="3">
        <v>43438</v>
      </c>
      <c r="D152" t="s">
        <v>7</v>
      </c>
      <c r="E152" t="s">
        <v>17</v>
      </c>
      <c r="F152" t="s">
        <v>191</v>
      </c>
      <c r="G152" s="49">
        <v>4061</v>
      </c>
      <c r="H152">
        <f>IF(TBRegistrosEntradas[[#This Row],[Data do caixa realizado]]="",0,MONTH(TBRegistrosEntradas[[#This Row],[Data do caixa realizado]]))</f>
        <v>12</v>
      </c>
      <c r="I152">
        <f>IF(TBRegistrosEntradas[[#This Row],[Data do caixa realizado]]="",0,YEAR(TBRegistrosEntradas[[#This Row],[Data do caixa realizado]]))</f>
        <v>2018</v>
      </c>
      <c r="J152">
        <f>IF(TBRegistrosEntradas[[#This Row],[Data da competência]]="",0,MONTH(TBRegistrosEntradas[[#This Row],[Data da competência]]))</f>
        <v>10</v>
      </c>
      <c r="K152">
        <f>IF(TBRegistrosEntradas[[#This Row],[Data da competência]]="",0,YEAR(TBRegistrosEntradas[[#This Row],[Data da competência]]))</f>
        <v>2018</v>
      </c>
      <c r="L152" s="36">
        <f>IF(TBRegistrosEntradas[[#This Row],[Data do caixa previsto]]="",0,MONTH(TBRegistrosEntradas[[#This Row],[Data do caixa previsto]]))</f>
        <v>12</v>
      </c>
      <c r="M152">
        <f>IF(TBRegistrosEntradas[[#This Row],[Data do caixa previsto]]="",0,YEAR(TBRegistrosEntradas[[#This Row],[Data do caixa previsto]]))</f>
        <v>2018</v>
      </c>
      <c r="N152" t="str">
        <f ca="1">IF(AND(TBRegistrosEntradas[[#This Row],[Data do caixa previsto]]&lt;TODAY(),TBRegistrosEntradas[[#This Row],[Data do caixa realizado]]=""),"Vencida","Não vencida")</f>
        <v>Não vencida</v>
      </c>
      <c r="O152" t="str">
        <f>IF(TBRegistrosEntradas[[#This Row],[Data da competência]]=TBRegistrosEntradas[[#This Row],[Data do caixa previsto]],"À vista","A prazo")</f>
        <v>A prazo</v>
      </c>
      <c r="P15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53" spans="1:16" x14ac:dyDescent="0.25">
      <c r="A153" s="3">
        <v>43493</v>
      </c>
      <c r="B153" s="3">
        <v>43394</v>
      </c>
      <c r="C153" s="3">
        <v>43435</v>
      </c>
      <c r="D153" t="s">
        <v>7</v>
      </c>
      <c r="E153" t="s">
        <v>14</v>
      </c>
      <c r="F153" t="s">
        <v>192</v>
      </c>
      <c r="G153" s="49">
        <v>4404</v>
      </c>
      <c r="H153">
        <f>IF(TBRegistrosEntradas[[#This Row],[Data do caixa realizado]]="",0,MONTH(TBRegistrosEntradas[[#This Row],[Data do caixa realizado]]))</f>
        <v>1</v>
      </c>
      <c r="I153">
        <f>IF(TBRegistrosEntradas[[#This Row],[Data do caixa realizado]]="",0,YEAR(TBRegistrosEntradas[[#This Row],[Data do caixa realizado]]))</f>
        <v>2019</v>
      </c>
      <c r="J153">
        <f>IF(TBRegistrosEntradas[[#This Row],[Data da competência]]="",0,MONTH(TBRegistrosEntradas[[#This Row],[Data da competência]]))</f>
        <v>10</v>
      </c>
      <c r="K153">
        <f>IF(TBRegistrosEntradas[[#This Row],[Data da competência]]="",0,YEAR(TBRegistrosEntradas[[#This Row],[Data da competência]]))</f>
        <v>2018</v>
      </c>
      <c r="L153" s="36">
        <f>IF(TBRegistrosEntradas[[#This Row],[Data do caixa previsto]]="",0,MONTH(TBRegistrosEntradas[[#This Row],[Data do caixa previsto]]))</f>
        <v>12</v>
      </c>
      <c r="M153">
        <f>IF(TBRegistrosEntradas[[#This Row],[Data do caixa previsto]]="",0,YEAR(TBRegistrosEntradas[[#This Row],[Data do caixa previsto]]))</f>
        <v>2018</v>
      </c>
      <c r="N153" t="str">
        <f ca="1">IF(AND(TBRegistrosEntradas[[#This Row],[Data do caixa previsto]]&lt;TODAY(),TBRegistrosEntradas[[#This Row],[Data do caixa realizado]]=""),"Vencida","Não vencida")</f>
        <v>Não vencida</v>
      </c>
      <c r="O153" t="str">
        <f>IF(TBRegistrosEntradas[[#This Row],[Data da competência]]=TBRegistrosEntradas[[#This Row],[Data do caixa previsto]],"À vista","A prazo")</f>
        <v>A prazo</v>
      </c>
      <c r="P15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58</v>
      </c>
    </row>
    <row r="154" spans="1:16" x14ac:dyDescent="0.25">
      <c r="A154" s="3">
        <v>43419</v>
      </c>
      <c r="B154" s="3">
        <v>43398</v>
      </c>
      <c r="C154" s="3">
        <v>43419</v>
      </c>
      <c r="D154" t="s">
        <v>7</v>
      </c>
      <c r="E154" t="s">
        <v>16</v>
      </c>
      <c r="F154" t="s">
        <v>193</v>
      </c>
      <c r="G154" s="49">
        <v>2429</v>
      </c>
      <c r="H154">
        <f>IF(TBRegistrosEntradas[[#This Row],[Data do caixa realizado]]="",0,MONTH(TBRegistrosEntradas[[#This Row],[Data do caixa realizado]]))</f>
        <v>11</v>
      </c>
      <c r="I154">
        <f>IF(TBRegistrosEntradas[[#This Row],[Data do caixa realizado]]="",0,YEAR(TBRegistrosEntradas[[#This Row],[Data do caixa realizado]]))</f>
        <v>2018</v>
      </c>
      <c r="J154">
        <f>IF(TBRegistrosEntradas[[#This Row],[Data da competência]]="",0,MONTH(TBRegistrosEntradas[[#This Row],[Data da competência]]))</f>
        <v>10</v>
      </c>
      <c r="K154">
        <f>IF(TBRegistrosEntradas[[#This Row],[Data da competência]]="",0,YEAR(TBRegistrosEntradas[[#This Row],[Data da competência]]))</f>
        <v>2018</v>
      </c>
      <c r="L154" s="36">
        <f>IF(TBRegistrosEntradas[[#This Row],[Data do caixa previsto]]="",0,MONTH(TBRegistrosEntradas[[#This Row],[Data do caixa previsto]]))</f>
        <v>11</v>
      </c>
      <c r="M154">
        <f>IF(TBRegistrosEntradas[[#This Row],[Data do caixa previsto]]="",0,YEAR(TBRegistrosEntradas[[#This Row],[Data do caixa previsto]]))</f>
        <v>2018</v>
      </c>
      <c r="N154" t="str">
        <f ca="1">IF(AND(TBRegistrosEntradas[[#This Row],[Data do caixa previsto]]&lt;TODAY(),TBRegistrosEntradas[[#This Row],[Data do caixa realizado]]=""),"Vencida","Não vencida")</f>
        <v>Não vencida</v>
      </c>
      <c r="O154" t="str">
        <f>IF(TBRegistrosEntradas[[#This Row],[Data da competência]]=TBRegistrosEntradas[[#This Row],[Data do caixa previsto]],"À vista","A prazo")</f>
        <v>A prazo</v>
      </c>
      <c r="P15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55" spans="1:16" x14ac:dyDescent="0.25">
      <c r="A155" s="3">
        <v>43457</v>
      </c>
      <c r="B155" s="3">
        <v>43398</v>
      </c>
      <c r="C155" s="3">
        <v>43457</v>
      </c>
      <c r="D155" t="s">
        <v>7</v>
      </c>
      <c r="E155" t="s">
        <v>14</v>
      </c>
      <c r="F155" t="s">
        <v>194</v>
      </c>
      <c r="G155" s="49">
        <v>2713</v>
      </c>
      <c r="H155">
        <f>IF(TBRegistrosEntradas[[#This Row],[Data do caixa realizado]]="",0,MONTH(TBRegistrosEntradas[[#This Row],[Data do caixa realizado]]))</f>
        <v>12</v>
      </c>
      <c r="I155">
        <f>IF(TBRegistrosEntradas[[#This Row],[Data do caixa realizado]]="",0,YEAR(TBRegistrosEntradas[[#This Row],[Data do caixa realizado]]))</f>
        <v>2018</v>
      </c>
      <c r="J155">
        <f>IF(TBRegistrosEntradas[[#This Row],[Data da competência]]="",0,MONTH(TBRegistrosEntradas[[#This Row],[Data da competência]]))</f>
        <v>10</v>
      </c>
      <c r="K155">
        <f>IF(TBRegistrosEntradas[[#This Row],[Data da competência]]="",0,YEAR(TBRegistrosEntradas[[#This Row],[Data da competência]]))</f>
        <v>2018</v>
      </c>
      <c r="L155" s="36">
        <f>IF(TBRegistrosEntradas[[#This Row],[Data do caixa previsto]]="",0,MONTH(TBRegistrosEntradas[[#This Row],[Data do caixa previsto]]))</f>
        <v>12</v>
      </c>
      <c r="M155">
        <f>IF(TBRegistrosEntradas[[#This Row],[Data do caixa previsto]]="",0,YEAR(TBRegistrosEntradas[[#This Row],[Data do caixa previsto]]))</f>
        <v>2018</v>
      </c>
      <c r="N155" t="str">
        <f ca="1">IF(AND(TBRegistrosEntradas[[#This Row],[Data do caixa previsto]]&lt;TODAY(),TBRegistrosEntradas[[#This Row],[Data do caixa realizado]]=""),"Vencida","Não vencida")</f>
        <v>Não vencida</v>
      </c>
      <c r="O155" t="str">
        <f>IF(TBRegistrosEntradas[[#This Row],[Data da competência]]=TBRegistrosEntradas[[#This Row],[Data do caixa previsto]],"À vista","A prazo")</f>
        <v>A prazo</v>
      </c>
      <c r="P15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56" spans="1:16" x14ac:dyDescent="0.25">
      <c r="A156" s="3">
        <v>43416</v>
      </c>
      <c r="B156" s="3">
        <v>43403</v>
      </c>
      <c r="C156" s="3">
        <v>43416</v>
      </c>
      <c r="D156" t="s">
        <v>7</v>
      </c>
      <c r="E156" t="s">
        <v>16</v>
      </c>
      <c r="F156" t="s">
        <v>195</v>
      </c>
      <c r="G156" s="49">
        <v>3787</v>
      </c>
      <c r="H156">
        <f>IF(TBRegistrosEntradas[[#This Row],[Data do caixa realizado]]="",0,MONTH(TBRegistrosEntradas[[#This Row],[Data do caixa realizado]]))</f>
        <v>11</v>
      </c>
      <c r="I156">
        <f>IF(TBRegistrosEntradas[[#This Row],[Data do caixa realizado]]="",0,YEAR(TBRegistrosEntradas[[#This Row],[Data do caixa realizado]]))</f>
        <v>2018</v>
      </c>
      <c r="J156">
        <f>IF(TBRegistrosEntradas[[#This Row],[Data da competência]]="",0,MONTH(TBRegistrosEntradas[[#This Row],[Data da competência]]))</f>
        <v>10</v>
      </c>
      <c r="K156">
        <f>IF(TBRegistrosEntradas[[#This Row],[Data da competência]]="",0,YEAR(TBRegistrosEntradas[[#This Row],[Data da competência]]))</f>
        <v>2018</v>
      </c>
      <c r="L156" s="36">
        <f>IF(TBRegistrosEntradas[[#This Row],[Data do caixa previsto]]="",0,MONTH(TBRegistrosEntradas[[#This Row],[Data do caixa previsto]]))</f>
        <v>11</v>
      </c>
      <c r="M156">
        <f>IF(TBRegistrosEntradas[[#This Row],[Data do caixa previsto]]="",0,YEAR(TBRegistrosEntradas[[#This Row],[Data do caixa previsto]]))</f>
        <v>2018</v>
      </c>
      <c r="N156" t="str">
        <f ca="1">IF(AND(TBRegistrosEntradas[[#This Row],[Data do caixa previsto]]&lt;TODAY(),TBRegistrosEntradas[[#This Row],[Data do caixa realizado]]=""),"Vencida","Não vencida")</f>
        <v>Não vencida</v>
      </c>
      <c r="O156" t="str">
        <f>IF(TBRegistrosEntradas[[#This Row],[Data da competência]]=TBRegistrosEntradas[[#This Row],[Data do caixa previsto]],"À vista","A prazo")</f>
        <v>A prazo</v>
      </c>
      <c r="P15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57" spans="1:16" x14ac:dyDescent="0.25">
      <c r="A157" s="3">
        <v>43503</v>
      </c>
      <c r="B157" s="3">
        <v>43408</v>
      </c>
      <c r="C157" s="3">
        <v>43442</v>
      </c>
      <c r="D157" t="s">
        <v>7</v>
      </c>
      <c r="E157" t="s">
        <v>15</v>
      </c>
      <c r="F157" t="s">
        <v>196</v>
      </c>
      <c r="G157" s="49">
        <v>1820</v>
      </c>
      <c r="H157">
        <f>IF(TBRegistrosEntradas[[#This Row],[Data do caixa realizado]]="",0,MONTH(TBRegistrosEntradas[[#This Row],[Data do caixa realizado]]))</f>
        <v>2</v>
      </c>
      <c r="I157">
        <f>IF(TBRegistrosEntradas[[#This Row],[Data do caixa realizado]]="",0,YEAR(TBRegistrosEntradas[[#This Row],[Data do caixa realizado]]))</f>
        <v>2019</v>
      </c>
      <c r="J157">
        <f>IF(TBRegistrosEntradas[[#This Row],[Data da competência]]="",0,MONTH(TBRegistrosEntradas[[#This Row],[Data da competência]]))</f>
        <v>11</v>
      </c>
      <c r="K157">
        <f>IF(TBRegistrosEntradas[[#This Row],[Data da competência]]="",0,YEAR(TBRegistrosEntradas[[#This Row],[Data da competência]]))</f>
        <v>2018</v>
      </c>
      <c r="L157" s="36">
        <f>IF(TBRegistrosEntradas[[#This Row],[Data do caixa previsto]]="",0,MONTH(TBRegistrosEntradas[[#This Row],[Data do caixa previsto]]))</f>
        <v>12</v>
      </c>
      <c r="M157">
        <f>IF(TBRegistrosEntradas[[#This Row],[Data do caixa previsto]]="",0,YEAR(TBRegistrosEntradas[[#This Row],[Data do caixa previsto]]))</f>
        <v>2018</v>
      </c>
      <c r="N157" t="str">
        <f ca="1">IF(AND(TBRegistrosEntradas[[#This Row],[Data do caixa previsto]]&lt;TODAY(),TBRegistrosEntradas[[#This Row],[Data do caixa realizado]]=""),"Vencida","Não vencida")</f>
        <v>Não vencida</v>
      </c>
      <c r="O157" t="str">
        <f>IF(TBRegistrosEntradas[[#This Row],[Data da competência]]=TBRegistrosEntradas[[#This Row],[Data do caixa previsto]],"À vista","A prazo")</f>
        <v>A prazo</v>
      </c>
      <c r="P15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61</v>
      </c>
    </row>
    <row r="158" spans="1:16" x14ac:dyDescent="0.25">
      <c r="A158" s="3">
        <v>43431</v>
      </c>
      <c r="B158" s="3">
        <v>43412</v>
      </c>
      <c r="C158" s="3">
        <v>43431</v>
      </c>
      <c r="D158" t="s">
        <v>7</v>
      </c>
      <c r="E158" t="s">
        <v>16</v>
      </c>
      <c r="F158" t="s">
        <v>197</v>
      </c>
      <c r="G158" s="49">
        <v>4135</v>
      </c>
      <c r="H158">
        <f>IF(TBRegistrosEntradas[[#This Row],[Data do caixa realizado]]="",0,MONTH(TBRegistrosEntradas[[#This Row],[Data do caixa realizado]]))</f>
        <v>11</v>
      </c>
      <c r="I158">
        <f>IF(TBRegistrosEntradas[[#This Row],[Data do caixa realizado]]="",0,YEAR(TBRegistrosEntradas[[#This Row],[Data do caixa realizado]]))</f>
        <v>2018</v>
      </c>
      <c r="J158">
        <f>IF(TBRegistrosEntradas[[#This Row],[Data da competência]]="",0,MONTH(TBRegistrosEntradas[[#This Row],[Data da competência]]))</f>
        <v>11</v>
      </c>
      <c r="K158">
        <f>IF(TBRegistrosEntradas[[#This Row],[Data da competência]]="",0,YEAR(TBRegistrosEntradas[[#This Row],[Data da competência]]))</f>
        <v>2018</v>
      </c>
      <c r="L158" s="36">
        <f>IF(TBRegistrosEntradas[[#This Row],[Data do caixa previsto]]="",0,MONTH(TBRegistrosEntradas[[#This Row],[Data do caixa previsto]]))</f>
        <v>11</v>
      </c>
      <c r="M158">
        <f>IF(TBRegistrosEntradas[[#This Row],[Data do caixa previsto]]="",0,YEAR(TBRegistrosEntradas[[#This Row],[Data do caixa previsto]]))</f>
        <v>2018</v>
      </c>
      <c r="N158" t="str">
        <f ca="1">IF(AND(TBRegistrosEntradas[[#This Row],[Data do caixa previsto]]&lt;TODAY(),TBRegistrosEntradas[[#This Row],[Data do caixa realizado]]=""),"Vencida","Não vencida")</f>
        <v>Não vencida</v>
      </c>
      <c r="O158" t="str">
        <f>IF(TBRegistrosEntradas[[#This Row],[Data da competência]]=TBRegistrosEntradas[[#This Row],[Data do caixa previsto]],"À vista","A prazo")</f>
        <v>A prazo</v>
      </c>
      <c r="P15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59" spans="1:16" x14ac:dyDescent="0.25">
      <c r="A159" s="3">
        <v>43467</v>
      </c>
      <c r="B159" s="3">
        <v>43415</v>
      </c>
      <c r="C159" s="3">
        <v>43421</v>
      </c>
      <c r="D159" t="s">
        <v>7</v>
      </c>
      <c r="E159" t="s">
        <v>16</v>
      </c>
      <c r="F159" t="s">
        <v>198</v>
      </c>
      <c r="G159" s="49">
        <v>3902</v>
      </c>
      <c r="H159">
        <f>IF(TBRegistrosEntradas[[#This Row],[Data do caixa realizado]]="",0,MONTH(TBRegistrosEntradas[[#This Row],[Data do caixa realizado]]))</f>
        <v>1</v>
      </c>
      <c r="I159">
        <f>IF(TBRegistrosEntradas[[#This Row],[Data do caixa realizado]]="",0,YEAR(TBRegistrosEntradas[[#This Row],[Data do caixa realizado]]))</f>
        <v>2019</v>
      </c>
      <c r="J159">
        <f>IF(TBRegistrosEntradas[[#This Row],[Data da competência]]="",0,MONTH(TBRegistrosEntradas[[#This Row],[Data da competência]]))</f>
        <v>11</v>
      </c>
      <c r="K159">
        <f>IF(TBRegistrosEntradas[[#This Row],[Data da competência]]="",0,YEAR(TBRegistrosEntradas[[#This Row],[Data da competência]]))</f>
        <v>2018</v>
      </c>
      <c r="L159" s="36">
        <f>IF(TBRegistrosEntradas[[#This Row],[Data do caixa previsto]]="",0,MONTH(TBRegistrosEntradas[[#This Row],[Data do caixa previsto]]))</f>
        <v>11</v>
      </c>
      <c r="M159">
        <f>IF(TBRegistrosEntradas[[#This Row],[Data do caixa previsto]]="",0,YEAR(TBRegistrosEntradas[[#This Row],[Data do caixa previsto]]))</f>
        <v>2018</v>
      </c>
      <c r="N159" t="str">
        <f ca="1">IF(AND(TBRegistrosEntradas[[#This Row],[Data do caixa previsto]]&lt;TODAY(),TBRegistrosEntradas[[#This Row],[Data do caixa realizado]]=""),"Vencida","Não vencida")</f>
        <v>Não vencida</v>
      </c>
      <c r="O159" t="str">
        <f>IF(TBRegistrosEntradas[[#This Row],[Data da competência]]=TBRegistrosEntradas[[#This Row],[Data do caixa previsto]],"À vista","A prazo")</f>
        <v>A prazo</v>
      </c>
      <c r="P15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46</v>
      </c>
    </row>
    <row r="160" spans="1:16" x14ac:dyDescent="0.25">
      <c r="A160" s="3">
        <v>43523</v>
      </c>
      <c r="B160" s="3">
        <v>43418</v>
      </c>
      <c r="C160" s="3">
        <v>43441</v>
      </c>
      <c r="D160" t="s">
        <v>7</v>
      </c>
      <c r="E160" t="s">
        <v>16</v>
      </c>
      <c r="F160" t="s">
        <v>199</v>
      </c>
      <c r="G160" s="49">
        <v>4319</v>
      </c>
      <c r="H160">
        <f>IF(TBRegistrosEntradas[[#This Row],[Data do caixa realizado]]="",0,MONTH(TBRegistrosEntradas[[#This Row],[Data do caixa realizado]]))</f>
        <v>2</v>
      </c>
      <c r="I160">
        <f>IF(TBRegistrosEntradas[[#This Row],[Data do caixa realizado]]="",0,YEAR(TBRegistrosEntradas[[#This Row],[Data do caixa realizado]]))</f>
        <v>2019</v>
      </c>
      <c r="J160">
        <f>IF(TBRegistrosEntradas[[#This Row],[Data da competência]]="",0,MONTH(TBRegistrosEntradas[[#This Row],[Data da competência]]))</f>
        <v>11</v>
      </c>
      <c r="K160">
        <f>IF(TBRegistrosEntradas[[#This Row],[Data da competência]]="",0,YEAR(TBRegistrosEntradas[[#This Row],[Data da competência]]))</f>
        <v>2018</v>
      </c>
      <c r="L160" s="36">
        <f>IF(TBRegistrosEntradas[[#This Row],[Data do caixa previsto]]="",0,MONTH(TBRegistrosEntradas[[#This Row],[Data do caixa previsto]]))</f>
        <v>12</v>
      </c>
      <c r="M160">
        <f>IF(TBRegistrosEntradas[[#This Row],[Data do caixa previsto]]="",0,YEAR(TBRegistrosEntradas[[#This Row],[Data do caixa previsto]]))</f>
        <v>2018</v>
      </c>
      <c r="N160" t="str">
        <f ca="1">IF(AND(TBRegistrosEntradas[[#This Row],[Data do caixa previsto]]&lt;TODAY(),TBRegistrosEntradas[[#This Row],[Data do caixa realizado]]=""),"Vencida","Não vencida")</f>
        <v>Não vencida</v>
      </c>
      <c r="O160" t="str">
        <f>IF(TBRegistrosEntradas[[#This Row],[Data da competência]]=TBRegistrosEntradas[[#This Row],[Data do caixa previsto]],"À vista","A prazo")</f>
        <v>A prazo</v>
      </c>
      <c r="P16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82</v>
      </c>
    </row>
    <row r="161" spans="1:16" x14ac:dyDescent="0.25">
      <c r="A161" s="3">
        <v>43464</v>
      </c>
      <c r="B161" s="3">
        <v>43421</v>
      </c>
      <c r="C161" s="3">
        <v>43464</v>
      </c>
      <c r="D161" t="s">
        <v>7</v>
      </c>
      <c r="E161" t="s">
        <v>14</v>
      </c>
      <c r="F161" t="s">
        <v>200</v>
      </c>
      <c r="G161" s="49">
        <v>3068</v>
      </c>
      <c r="H161">
        <f>IF(TBRegistrosEntradas[[#This Row],[Data do caixa realizado]]="",0,MONTH(TBRegistrosEntradas[[#This Row],[Data do caixa realizado]]))</f>
        <v>12</v>
      </c>
      <c r="I161">
        <f>IF(TBRegistrosEntradas[[#This Row],[Data do caixa realizado]]="",0,YEAR(TBRegistrosEntradas[[#This Row],[Data do caixa realizado]]))</f>
        <v>2018</v>
      </c>
      <c r="J161">
        <f>IF(TBRegistrosEntradas[[#This Row],[Data da competência]]="",0,MONTH(TBRegistrosEntradas[[#This Row],[Data da competência]]))</f>
        <v>11</v>
      </c>
      <c r="K161">
        <f>IF(TBRegistrosEntradas[[#This Row],[Data da competência]]="",0,YEAR(TBRegistrosEntradas[[#This Row],[Data da competência]]))</f>
        <v>2018</v>
      </c>
      <c r="L161" s="36">
        <f>IF(TBRegistrosEntradas[[#This Row],[Data do caixa previsto]]="",0,MONTH(TBRegistrosEntradas[[#This Row],[Data do caixa previsto]]))</f>
        <v>12</v>
      </c>
      <c r="M161">
        <f>IF(TBRegistrosEntradas[[#This Row],[Data do caixa previsto]]="",0,YEAR(TBRegistrosEntradas[[#This Row],[Data do caixa previsto]]))</f>
        <v>2018</v>
      </c>
      <c r="N161" t="str">
        <f ca="1">IF(AND(TBRegistrosEntradas[[#This Row],[Data do caixa previsto]]&lt;TODAY(),TBRegistrosEntradas[[#This Row],[Data do caixa realizado]]=""),"Vencida","Não vencida")</f>
        <v>Não vencida</v>
      </c>
      <c r="O161" t="str">
        <f>IF(TBRegistrosEntradas[[#This Row],[Data da competência]]=TBRegistrosEntradas[[#This Row],[Data do caixa previsto]],"À vista","A prazo")</f>
        <v>A prazo</v>
      </c>
      <c r="P16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62" spans="1:16" x14ac:dyDescent="0.25">
      <c r="A162" s="3">
        <v>43455</v>
      </c>
      <c r="B162" s="3">
        <v>43425</v>
      </c>
      <c r="C162" s="3">
        <v>43455</v>
      </c>
      <c r="D162" t="s">
        <v>7</v>
      </c>
      <c r="E162" t="s">
        <v>16</v>
      </c>
      <c r="F162" t="s">
        <v>201</v>
      </c>
      <c r="G162" s="49">
        <v>1880</v>
      </c>
      <c r="H162">
        <f>IF(TBRegistrosEntradas[[#This Row],[Data do caixa realizado]]="",0,MONTH(TBRegistrosEntradas[[#This Row],[Data do caixa realizado]]))</f>
        <v>12</v>
      </c>
      <c r="I162">
        <f>IF(TBRegistrosEntradas[[#This Row],[Data do caixa realizado]]="",0,YEAR(TBRegistrosEntradas[[#This Row],[Data do caixa realizado]]))</f>
        <v>2018</v>
      </c>
      <c r="J162">
        <f>IF(TBRegistrosEntradas[[#This Row],[Data da competência]]="",0,MONTH(TBRegistrosEntradas[[#This Row],[Data da competência]]))</f>
        <v>11</v>
      </c>
      <c r="K162">
        <f>IF(TBRegistrosEntradas[[#This Row],[Data da competência]]="",0,YEAR(TBRegistrosEntradas[[#This Row],[Data da competência]]))</f>
        <v>2018</v>
      </c>
      <c r="L162" s="36">
        <f>IF(TBRegistrosEntradas[[#This Row],[Data do caixa previsto]]="",0,MONTH(TBRegistrosEntradas[[#This Row],[Data do caixa previsto]]))</f>
        <v>12</v>
      </c>
      <c r="M162">
        <f>IF(TBRegistrosEntradas[[#This Row],[Data do caixa previsto]]="",0,YEAR(TBRegistrosEntradas[[#This Row],[Data do caixa previsto]]))</f>
        <v>2018</v>
      </c>
      <c r="N162" t="str">
        <f ca="1">IF(AND(TBRegistrosEntradas[[#This Row],[Data do caixa previsto]]&lt;TODAY(),TBRegistrosEntradas[[#This Row],[Data do caixa realizado]]=""),"Vencida","Não vencida")</f>
        <v>Não vencida</v>
      </c>
      <c r="O162" t="str">
        <f>IF(TBRegistrosEntradas[[#This Row],[Data da competência]]=TBRegistrosEntradas[[#This Row],[Data do caixa previsto]],"À vista","A prazo")</f>
        <v>A prazo</v>
      </c>
      <c r="P16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63" spans="1:16" x14ac:dyDescent="0.25">
      <c r="B163" s="3">
        <v>43427</v>
      </c>
      <c r="C163" s="3">
        <v>43465</v>
      </c>
      <c r="D163" t="s">
        <v>7</v>
      </c>
      <c r="E163" t="s">
        <v>16</v>
      </c>
      <c r="F163" t="s">
        <v>202</v>
      </c>
      <c r="G163" s="49">
        <v>1414</v>
      </c>
      <c r="H163">
        <f>IF(TBRegistrosEntradas[[#This Row],[Data do caixa realizado]]="",0,MONTH(TBRegistrosEntradas[[#This Row],[Data do caixa realizado]]))</f>
        <v>0</v>
      </c>
      <c r="I163">
        <f>IF(TBRegistrosEntradas[[#This Row],[Data do caixa realizado]]="",0,YEAR(TBRegistrosEntradas[[#This Row],[Data do caixa realizado]]))</f>
        <v>0</v>
      </c>
      <c r="J163">
        <f>IF(TBRegistrosEntradas[[#This Row],[Data da competência]]="",0,MONTH(TBRegistrosEntradas[[#This Row],[Data da competência]]))</f>
        <v>11</v>
      </c>
      <c r="K163">
        <f>IF(TBRegistrosEntradas[[#This Row],[Data da competência]]="",0,YEAR(TBRegistrosEntradas[[#This Row],[Data da competência]]))</f>
        <v>2018</v>
      </c>
      <c r="L163" s="36">
        <f>IF(TBRegistrosEntradas[[#This Row],[Data do caixa previsto]]="",0,MONTH(TBRegistrosEntradas[[#This Row],[Data do caixa previsto]]))</f>
        <v>12</v>
      </c>
      <c r="M163">
        <f>IF(TBRegistrosEntradas[[#This Row],[Data do caixa previsto]]="",0,YEAR(TBRegistrosEntradas[[#This Row],[Data do caixa previsto]]))</f>
        <v>2018</v>
      </c>
      <c r="N163" t="str">
        <f ca="1">IF(AND(TBRegistrosEntradas[[#This Row],[Data do caixa previsto]]&lt;TODAY(),TBRegistrosEntradas[[#This Row],[Data do caixa realizado]]=""),"Vencida","Não vencida")</f>
        <v>Vencida</v>
      </c>
      <c r="O163" t="str">
        <f>IF(TBRegistrosEntradas[[#This Row],[Data da competência]]=TBRegistrosEntradas[[#This Row],[Data do caixa previsto]],"À vista","A prazo")</f>
        <v>A prazo</v>
      </c>
      <c r="P16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1935</v>
      </c>
    </row>
    <row r="164" spans="1:16" x14ac:dyDescent="0.25">
      <c r="B164" s="3">
        <v>43430</v>
      </c>
      <c r="C164" s="3">
        <v>43447</v>
      </c>
      <c r="D164" t="s">
        <v>7</v>
      </c>
      <c r="E164" t="s">
        <v>13</v>
      </c>
      <c r="F164" t="s">
        <v>203</v>
      </c>
      <c r="G164" s="49">
        <v>919</v>
      </c>
      <c r="H164">
        <f>IF(TBRegistrosEntradas[[#This Row],[Data do caixa realizado]]="",0,MONTH(TBRegistrosEntradas[[#This Row],[Data do caixa realizado]]))</f>
        <v>0</v>
      </c>
      <c r="I164">
        <f>IF(TBRegistrosEntradas[[#This Row],[Data do caixa realizado]]="",0,YEAR(TBRegistrosEntradas[[#This Row],[Data do caixa realizado]]))</f>
        <v>0</v>
      </c>
      <c r="J164">
        <f>IF(TBRegistrosEntradas[[#This Row],[Data da competência]]="",0,MONTH(TBRegistrosEntradas[[#This Row],[Data da competência]]))</f>
        <v>11</v>
      </c>
      <c r="K164">
        <f>IF(TBRegistrosEntradas[[#This Row],[Data da competência]]="",0,YEAR(TBRegistrosEntradas[[#This Row],[Data da competência]]))</f>
        <v>2018</v>
      </c>
      <c r="L164" s="36">
        <f>IF(TBRegistrosEntradas[[#This Row],[Data do caixa previsto]]="",0,MONTH(TBRegistrosEntradas[[#This Row],[Data do caixa previsto]]))</f>
        <v>12</v>
      </c>
      <c r="M164">
        <f>IF(TBRegistrosEntradas[[#This Row],[Data do caixa previsto]]="",0,YEAR(TBRegistrosEntradas[[#This Row],[Data do caixa previsto]]))</f>
        <v>2018</v>
      </c>
      <c r="N164" t="str">
        <f ca="1">IF(AND(TBRegistrosEntradas[[#This Row],[Data do caixa previsto]]&lt;TODAY(),TBRegistrosEntradas[[#This Row],[Data do caixa realizado]]=""),"Vencida","Não vencida")</f>
        <v>Vencida</v>
      </c>
      <c r="O164" t="str">
        <f>IF(TBRegistrosEntradas[[#This Row],[Data da competência]]=TBRegistrosEntradas[[#This Row],[Data do caixa previsto]],"À vista","A prazo")</f>
        <v>A prazo</v>
      </c>
      <c r="P16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1953</v>
      </c>
    </row>
    <row r="165" spans="1:16" x14ac:dyDescent="0.25">
      <c r="A165" s="3">
        <v>43477</v>
      </c>
      <c r="B165" s="3">
        <v>43431</v>
      </c>
      <c r="C165" s="3">
        <v>43477</v>
      </c>
      <c r="D165" t="s">
        <v>7</v>
      </c>
      <c r="E165" t="s">
        <v>16</v>
      </c>
      <c r="F165" t="s">
        <v>204</v>
      </c>
      <c r="G165" s="49">
        <v>4801</v>
      </c>
      <c r="H165">
        <f>IF(TBRegistrosEntradas[[#This Row],[Data do caixa realizado]]="",0,MONTH(TBRegistrosEntradas[[#This Row],[Data do caixa realizado]]))</f>
        <v>1</v>
      </c>
      <c r="I165">
        <f>IF(TBRegistrosEntradas[[#This Row],[Data do caixa realizado]]="",0,YEAR(TBRegistrosEntradas[[#This Row],[Data do caixa realizado]]))</f>
        <v>2019</v>
      </c>
      <c r="J165">
        <f>IF(TBRegistrosEntradas[[#This Row],[Data da competência]]="",0,MONTH(TBRegistrosEntradas[[#This Row],[Data da competência]]))</f>
        <v>11</v>
      </c>
      <c r="K165">
        <f>IF(TBRegistrosEntradas[[#This Row],[Data da competência]]="",0,YEAR(TBRegistrosEntradas[[#This Row],[Data da competência]]))</f>
        <v>2018</v>
      </c>
      <c r="L165" s="36">
        <f>IF(TBRegistrosEntradas[[#This Row],[Data do caixa previsto]]="",0,MONTH(TBRegistrosEntradas[[#This Row],[Data do caixa previsto]]))</f>
        <v>1</v>
      </c>
      <c r="M165">
        <f>IF(TBRegistrosEntradas[[#This Row],[Data do caixa previsto]]="",0,YEAR(TBRegistrosEntradas[[#This Row],[Data do caixa previsto]]))</f>
        <v>2019</v>
      </c>
      <c r="N165" t="str">
        <f ca="1">IF(AND(TBRegistrosEntradas[[#This Row],[Data do caixa previsto]]&lt;TODAY(),TBRegistrosEntradas[[#This Row],[Data do caixa realizado]]=""),"Vencida","Não vencida")</f>
        <v>Não vencida</v>
      </c>
      <c r="O165" t="str">
        <f>IF(TBRegistrosEntradas[[#This Row],[Data da competência]]=TBRegistrosEntradas[[#This Row],[Data do caixa previsto]],"À vista","A prazo")</f>
        <v>A prazo</v>
      </c>
      <c r="P16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66" spans="1:16" x14ac:dyDescent="0.25">
      <c r="B166" s="3">
        <v>43434</v>
      </c>
      <c r="C166" s="3">
        <v>43455</v>
      </c>
      <c r="D166" t="s">
        <v>7</v>
      </c>
      <c r="E166" t="s">
        <v>17</v>
      </c>
      <c r="F166" t="s">
        <v>205</v>
      </c>
      <c r="G166" s="49">
        <v>4639</v>
      </c>
      <c r="H166">
        <f>IF(TBRegistrosEntradas[[#This Row],[Data do caixa realizado]]="",0,MONTH(TBRegistrosEntradas[[#This Row],[Data do caixa realizado]]))</f>
        <v>0</v>
      </c>
      <c r="I166">
        <f>IF(TBRegistrosEntradas[[#This Row],[Data do caixa realizado]]="",0,YEAR(TBRegistrosEntradas[[#This Row],[Data do caixa realizado]]))</f>
        <v>0</v>
      </c>
      <c r="J166">
        <f>IF(TBRegistrosEntradas[[#This Row],[Data da competência]]="",0,MONTH(TBRegistrosEntradas[[#This Row],[Data da competência]]))</f>
        <v>11</v>
      </c>
      <c r="K166">
        <f>IF(TBRegistrosEntradas[[#This Row],[Data da competência]]="",0,YEAR(TBRegistrosEntradas[[#This Row],[Data da competência]]))</f>
        <v>2018</v>
      </c>
      <c r="L166" s="36">
        <f>IF(TBRegistrosEntradas[[#This Row],[Data do caixa previsto]]="",0,MONTH(TBRegistrosEntradas[[#This Row],[Data do caixa previsto]]))</f>
        <v>12</v>
      </c>
      <c r="M166">
        <f>IF(TBRegistrosEntradas[[#This Row],[Data do caixa previsto]]="",0,YEAR(TBRegistrosEntradas[[#This Row],[Data do caixa previsto]]))</f>
        <v>2018</v>
      </c>
      <c r="N166" t="str">
        <f ca="1">IF(AND(TBRegistrosEntradas[[#This Row],[Data do caixa previsto]]&lt;TODAY(),TBRegistrosEntradas[[#This Row],[Data do caixa realizado]]=""),"Vencida","Não vencida")</f>
        <v>Vencida</v>
      </c>
      <c r="O166" t="str">
        <f>IF(TBRegistrosEntradas[[#This Row],[Data da competência]]=TBRegistrosEntradas[[#This Row],[Data do caixa previsto]],"À vista","A prazo")</f>
        <v>A prazo</v>
      </c>
      <c r="P16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1945</v>
      </c>
    </row>
    <row r="167" spans="1:16" x14ac:dyDescent="0.25">
      <c r="A167" s="3">
        <v>43544</v>
      </c>
      <c r="B167" s="3">
        <v>43440</v>
      </c>
      <c r="C167" s="3">
        <v>43487</v>
      </c>
      <c r="D167" t="s">
        <v>7</v>
      </c>
      <c r="E167" t="s">
        <v>16</v>
      </c>
      <c r="F167" t="s">
        <v>206</v>
      </c>
      <c r="G167" s="49">
        <v>1209</v>
      </c>
      <c r="H167">
        <f>IF(TBRegistrosEntradas[[#This Row],[Data do caixa realizado]]="",0,MONTH(TBRegistrosEntradas[[#This Row],[Data do caixa realizado]]))</f>
        <v>3</v>
      </c>
      <c r="I167">
        <f>IF(TBRegistrosEntradas[[#This Row],[Data do caixa realizado]]="",0,YEAR(TBRegistrosEntradas[[#This Row],[Data do caixa realizado]]))</f>
        <v>2019</v>
      </c>
      <c r="J167">
        <f>IF(TBRegistrosEntradas[[#This Row],[Data da competência]]="",0,MONTH(TBRegistrosEntradas[[#This Row],[Data da competência]]))</f>
        <v>12</v>
      </c>
      <c r="K167">
        <f>IF(TBRegistrosEntradas[[#This Row],[Data da competência]]="",0,YEAR(TBRegistrosEntradas[[#This Row],[Data da competência]]))</f>
        <v>2018</v>
      </c>
      <c r="L167" s="36">
        <f>IF(TBRegistrosEntradas[[#This Row],[Data do caixa previsto]]="",0,MONTH(TBRegistrosEntradas[[#This Row],[Data do caixa previsto]]))</f>
        <v>1</v>
      </c>
      <c r="M167">
        <f>IF(TBRegistrosEntradas[[#This Row],[Data do caixa previsto]]="",0,YEAR(TBRegistrosEntradas[[#This Row],[Data do caixa previsto]]))</f>
        <v>2019</v>
      </c>
      <c r="N167" t="str">
        <f ca="1">IF(AND(TBRegistrosEntradas[[#This Row],[Data do caixa previsto]]&lt;TODAY(),TBRegistrosEntradas[[#This Row],[Data do caixa realizado]]=""),"Vencida","Não vencida")</f>
        <v>Não vencida</v>
      </c>
      <c r="O167" t="str">
        <f>IF(TBRegistrosEntradas[[#This Row],[Data da competência]]=TBRegistrosEntradas[[#This Row],[Data do caixa previsto]],"À vista","A prazo")</f>
        <v>A prazo</v>
      </c>
      <c r="P16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57</v>
      </c>
    </row>
    <row r="168" spans="1:16" x14ac:dyDescent="0.25">
      <c r="B168" s="3">
        <v>43444</v>
      </c>
      <c r="C168" s="3">
        <v>43477</v>
      </c>
      <c r="D168" t="s">
        <v>7</v>
      </c>
      <c r="E168" t="s">
        <v>17</v>
      </c>
      <c r="F168" t="s">
        <v>207</v>
      </c>
      <c r="G168" s="49">
        <v>483</v>
      </c>
      <c r="H168">
        <f>IF(TBRegistrosEntradas[[#This Row],[Data do caixa realizado]]="",0,MONTH(TBRegistrosEntradas[[#This Row],[Data do caixa realizado]]))</f>
        <v>0</v>
      </c>
      <c r="I168">
        <f>IF(TBRegistrosEntradas[[#This Row],[Data do caixa realizado]]="",0,YEAR(TBRegistrosEntradas[[#This Row],[Data do caixa realizado]]))</f>
        <v>0</v>
      </c>
      <c r="J168">
        <f>IF(TBRegistrosEntradas[[#This Row],[Data da competência]]="",0,MONTH(TBRegistrosEntradas[[#This Row],[Data da competência]]))</f>
        <v>12</v>
      </c>
      <c r="K168">
        <f>IF(TBRegistrosEntradas[[#This Row],[Data da competência]]="",0,YEAR(TBRegistrosEntradas[[#This Row],[Data da competência]]))</f>
        <v>2018</v>
      </c>
      <c r="L168" s="36">
        <f>IF(TBRegistrosEntradas[[#This Row],[Data do caixa previsto]]="",0,MONTH(TBRegistrosEntradas[[#This Row],[Data do caixa previsto]]))</f>
        <v>1</v>
      </c>
      <c r="M168">
        <f>IF(TBRegistrosEntradas[[#This Row],[Data do caixa previsto]]="",0,YEAR(TBRegistrosEntradas[[#This Row],[Data do caixa previsto]]))</f>
        <v>2019</v>
      </c>
      <c r="N168" t="str">
        <f ca="1">IF(AND(TBRegistrosEntradas[[#This Row],[Data do caixa previsto]]&lt;TODAY(),TBRegistrosEntradas[[#This Row],[Data do caixa realizado]]=""),"Vencida","Não vencida")</f>
        <v>Vencida</v>
      </c>
      <c r="O168" t="str">
        <f>IF(TBRegistrosEntradas[[#This Row],[Data da competência]]=TBRegistrosEntradas[[#This Row],[Data do caixa previsto]],"À vista","A prazo")</f>
        <v>A prazo</v>
      </c>
      <c r="P16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1923</v>
      </c>
    </row>
    <row r="169" spans="1:16" x14ac:dyDescent="0.25">
      <c r="A169" s="3">
        <v>43469</v>
      </c>
      <c r="B169" s="3">
        <v>43451</v>
      </c>
      <c r="C169" s="3">
        <v>43469</v>
      </c>
      <c r="D169" t="s">
        <v>7</v>
      </c>
      <c r="E169" t="s">
        <v>16</v>
      </c>
      <c r="F169" t="s">
        <v>208</v>
      </c>
      <c r="G169" s="49">
        <v>373</v>
      </c>
      <c r="H169">
        <f>IF(TBRegistrosEntradas[[#This Row],[Data do caixa realizado]]="",0,MONTH(TBRegistrosEntradas[[#This Row],[Data do caixa realizado]]))</f>
        <v>1</v>
      </c>
      <c r="I169">
        <f>IF(TBRegistrosEntradas[[#This Row],[Data do caixa realizado]]="",0,YEAR(TBRegistrosEntradas[[#This Row],[Data do caixa realizado]]))</f>
        <v>2019</v>
      </c>
      <c r="J169">
        <f>IF(TBRegistrosEntradas[[#This Row],[Data da competência]]="",0,MONTH(TBRegistrosEntradas[[#This Row],[Data da competência]]))</f>
        <v>12</v>
      </c>
      <c r="K169">
        <f>IF(TBRegistrosEntradas[[#This Row],[Data da competência]]="",0,YEAR(TBRegistrosEntradas[[#This Row],[Data da competência]]))</f>
        <v>2018</v>
      </c>
      <c r="L169" s="36">
        <f>IF(TBRegistrosEntradas[[#This Row],[Data do caixa previsto]]="",0,MONTH(TBRegistrosEntradas[[#This Row],[Data do caixa previsto]]))</f>
        <v>1</v>
      </c>
      <c r="M169">
        <f>IF(TBRegistrosEntradas[[#This Row],[Data do caixa previsto]]="",0,YEAR(TBRegistrosEntradas[[#This Row],[Data do caixa previsto]]))</f>
        <v>2019</v>
      </c>
      <c r="N169" t="str">
        <f ca="1">IF(AND(TBRegistrosEntradas[[#This Row],[Data do caixa previsto]]&lt;TODAY(),TBRegistrosEntradas[[#This Row],[Data do caixa realizado]]=""),"Vencida","Não vencida")</f>
        <v>Não vencida</v>
      </c>
      <c r="O169" t="str">
        <f>IF(TBRegistrosEntradas[[#This Row],[Data da competência]]=TBRegistrosEntradas[[#This Row],[Data do caixa previsto]],"À vista","A prazo")</f>
        <v>A prazo</v>
      </c>
      <c r="P16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70" spans="1:16" x14ac:dyDescent="0.25">
      <c r="A170" s="3">
        <v>43459</v>
      </c>
      <c r="B170" s="3">
        <v>43454</v>
      </c>
      <c r="C170" s="3">
        <v>43459</v>
      </c>
      <c r="D170" t="s">
        <v>7</v>
      </c>
      <c r="E170" t="s">
        <v>14</v>
      </c>
      <c r="F170" t="s">
        <v>209</v>
      </c>
      <c r="G170" s="49">
        <v>2088</v>
      </c>
      <c r="H170">
        <f>IF(TBRegistrosEntradas[[#This Row],[Data do caixa realizado]]="",0,MONTH(TBRegistrosEntradas[[#This Row],[Data do caixa realizado]]))</f>
        <v>12</v>
      </c>
      <c r="I170">
        <f>IF(TBRegistrosEntradas[[#This Row],[Data do caixa realizado]]="",0,YEAR(TBRegistrosEntradas[[#This Row],[Data do caixa realizado]]))</f>
        <v>2018</v>
      </c>
      <c r="J170">
        <f>IF(TBRegistrosEntradas[[#This Row],[Data da competência]]="",0,MONTH(TBRegistrosEntradas[[#This Row],[Data da competência]]))</f>
        <v>12</v>
      </c>
      <c r="K170">
        <f>IF(TBRegistrosEntradas[[#This Row],[Data da competência]]="",0,YEAR(TBRegistrosEntradas[[#This Row],[Data da competência]]))</f>
        <v>2018</v>
      </c>
      <c r="L170" s="36">
        <f>IF(TBRegistrosEntradas[[#This Row],[Data do caixa previsto]]="",0,MONTH(TBRegistrosEntradas[[#This Row],[Data do caixa previsto]]))</f>
        <v>12</v>
      </c>
      <c r="M170">
        <f>IF(TBRegistrosEntradas[[#This Row],[Data do caixa previsto]]="",0,YEAR(TBRegistrosEntradas[[#This Row],[Data do caixa previsto]]))</f>
        <v>2018</v>
      </c>
      <c r="N170" t="str">
        <f ca="1">IF(AND(TBRegistrosEntradas[[#This Row],[Data do caixa previsto]]&lt;TODAY(),TBRegistrosEntradas[[#This Row],[Data do caixa realizado]]=""),"Vencida","Não vencida")</f>
        <v>Não vencida</v>
      </c>
      <c r="O170" t="str">
        <f>IF(TBRegistrosEntradas[[#This Row],[Data da competência]]=TBRegistrosEntradas[[#This Row],[Data do caixa previsto]],"À vista","A prazo")</f>
        <v>A prazo</v>
      </c>
      <c r="P17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71" spans="1:16" x14ac:dyDescent="0.25">
      <c r="A171" s="3">
        <v>43497</v>
      </c>
      <c r="B171" s="3">
        <v>43455</v>
      </c>
      <c r="C171" s="3">
        <v>43497</v>
      </c>
      <c r="D171" t="s">
        <v>7</v>
      </c>
      <c r="E171" t="s">
        <v>17</v>
      </c>
      <c r="F171" t="s">
        <v>210</v>
      </c>
      <c r="G171" s="49">
        <v>1168</v>
      </c>
      <c r="H171">
        <f>IF(TBRegistrosEntradas[[#This Row],[Data do caixa realizado]]="",0,MONTH(TBRegistrosEntradas[[#This Row],[Data do caixa realizado]]))</f>
        <v>2</v>
      </c>
      <c r="I171">
        <f>IF(TBRegistrosEntradas[[#This Row],[Data do caixa realizado]]="",0,YEAR(TBRegistrosEntradas[[#This Row],[Data do caixa realizado]]))</f>
        <v>2019</v>
      </c>
      <c r="J171">
        <f>IF(TBRegistrosEntradas[[#This Row],[Data da competência]]="",0,MONTH(TBRegistrosEntradas[[#This Row],[Data da competência]]))</f>
        <v>12</v>
      </c>
      <c r="K171">
        <f>IF(TBRegistrosEntradas[[#This Row],[Data da competência]]="",0,YEAR(TBRegistrosEntradas[[#This Row],[Data da competência]]))</f>
        <v>2018</v>
      </c>
      <c r="L171" s="36">
        <f>IF(TBRegistrosEntradas[[#This Row],[Data do caixa previsto]]="",0,MONTH(TBRegistrosEntradas[[#This Row],[Data do caixa previsto]]))</f>
        <v>2</v>
      </c>
      <c r="M171">
        <f>IF(TBRegistrosEntradas[[#This Row],[Data do caixa previsto]]="",0,YEAR(TBRegistrosEntradas[[#This Row],[Data do caixa previsto]]))</f>
        <v>2019</v>
      </c>
      <c r="N171" t="str">
        <f ca="1">IF(AND(TBRegistrosEntradas[[#This Row],[Data do caixa previsto]]&lt;TODAY(),TBRegistrosEntradas[[#This Row],[Data do caixa realizado]]=""),"Vencida","Não vencida")</f>
        <v>Não vencida</v>
      </c>
      <c r="O171" t="str">
        <f>IF(TBRegistrosEntradas[[#This Row],[Data da competência]]=TBRegistrosEntradas[[#This Row],[Data do caixa previsto]],"À vista","A prazo")</f>
        <v>A prazo</v>
      </c>
      <c r="P17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72" spans="1:16" x14ac:dyDescent="0.25">
      <c r="A172" s="3">
        <v>43550</v>
      </c>
      <c r="B172" s="3">
        <v>43457</v>
      </c>
      <c r="C172" s="3">
        <v>43493</v>
      </c>
      <c r="D172" t="s">
        <v>7</v>
      </c>
      <c r="E172" t="s">
        <v>17</v>
      </c>
      <c r="F172" t="s">
        <v>211</v>
      </c>
      <c r="G172" s="49">
        <v>4429</v>
      </c>
      <c r="H172">
        <f>IF(TBRegistrosEntradas[[#This Row],[Data do caixa realizado]]="",0,MONTH(TBRegistrosEntradas[[#This Row],[Data do caixa realizado]]))</f>
        <v>3</v>
      </c>
      <c r="I172">
        <f>IF(TBRegistrosEntradas[[#This Row],[Data do caixa realizado]]="",0,YEAR(TBRegistrosEntradas[[#This Row],[Data do caixa realizado]]))</f>
        <v>2019</v>
      </c>
      <c r="J172">
        <f>IF(TBRegistrosEntradas[[#This Row],[Data da competência]]="",0,MONTH(TBRegistrosEntradas[[#This Row],[Data da competência]]))</f>
        <v>12</v>
      </c>
      <c r="K172">
        <f>IF(TBRegistrosEntradas[[#This Row],[Data da competência]]="",0,YEAR(TBRegistrosEntradas[[#This Row],[Data da competência]]))</f>
        <v>2018</v>
      </c>
      <c r="L172" s="36">
        <f>IF(TBRegistrosEntradas[[#This Row],[Data do caixa previsto]]="",0,MONTH(TBRegistrosEntradas[[#This Row],[Data do caixa previsto]]))</f>
        <v>1</v>
      </c>
      <c r="M172">
        <f>IF(TBRegistrosEntradas[[#This Row],[Data do caixa previsto]]="",0,YEAR(TBRegistrosEntradas[[#This Row],[Data do caixa previsto]]))</f>
        <v>2019</v>
      </c>
      <c r="N172" t="str">
        <f ca="1">IF(AND(TBRegistrosEntradas[[#This Row],[Data do caixa previsto]]&lt;TODAY(),TBRegistrosEntradas[[#This Row],[Data do caixa realizado]]=""),"Vencida","Não vencida")</f>
        <v>Não vencida</v>
      </c>
      <c r="O172" t="str">
        <f>IF(TBRegistrosEntradas[[#This Row],[Data da competência]]=TBRegistrosEntradas[[#This Row],[Data do caixa previsto]],"À vista","A prazo")</f>
        <v>A prazo</v>
      </c>
      <c r="P17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57</v>
      </c>
    </row>
    <row r="173" spans="1:16" x14ac:dyDescent="0.25">
      <c r="A173" s="3">
        <v>43519</v>
      </c>
      <c r="B173" s="3">
        <v>43462</v>
      </c>
      <c r="C173" s="3">
        <v>43519</v>
      </c>
      <c r="D173" t="s">
        <v>7</v>
      </c>
      <c r="E173" t="s">
        <v>16</v>
      </c>
      <c r="F173" t="s">
        <v>212</v>
      </c>
      <c r="G173" s="49">
        <v>4955</v>
      </c>
      <c r="H173">
        <f>IF(TBRegistrosEntradas[[#This Row],[Data do caixa realizado]]="",0,MONTH(TBRegistrosEntradas[[#This Row],[Data do caixa realizado]]))</f>
        <v>2</v>
      </c>
      <c r="I173">
        <f>IF(TBRegistrosEntradas[[#This Row],[Data do caixa realizado]]="",0,YEAR(TBRegistrosEntradas[[#This Row],[Data do caixa realizado]]))</f>
        <v>2019</v>
      </c>
      <c r="J173">
        <f>IF(TBRegistrosEntradas[[#This Row],[Data da competência]]="",0,MONTH(TBRegistrosEntradas[[#This Row],[Data da competência]]))</f>
        <v>12</v>
      </c>
      <c r="K173">
        <f>IF(TBRegistrosEntradas[[#This Row],[Data da competência]]="",0,YEAR(TBRegistrosEntradas[[#This Row],[Data da competência]]))</f>
        <v>2018</v>
      </c>
      <c r="L173" s="36">
        <f>IF(TBRegistrosEntradas[[#This Row],[Data do caixa previsto]]="",0,MONTH(TBRegistrosEntradas[[#This Row],[Data do caixa previsto]]))</f>
        <v>2</v>
      </c>
      <c r="M173">
        <f>IF(TBRegistrosEntradas[[#This Row],[Data do caixa previsto]]="",0,YEAR(TBRegistrosEntradas[[#This Row],[Data do caixa previsto]]))</f>
        <v>2019</v>
      </c>
      <c r="N173" t="str">
        <f ca="1">IF(AND(TBRegistrosEntradas[[#This Row],[Data do caixa previsto]]&lt;TODAY(),TBRegistrosEntradas[[#This Row],[Data do caixa realizado]]=""),"Vencida","Não vencida")</f>
        <v>Não vencida</v>
      </c>
      <c r="O173" t="str">
        <f>IF(TBRegistrosEntradas[[#This Row],[Data da competência]]=TBRegistrosEntradas[[#This Row],[Data do caixa previsto]],"À vista","A prazo")</f>
        <v>A prazo</v>
      </c>
      <c r="P17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74" spans="1:16" x14ac:dyDescent="0.25">
      <c r="A174" s="3">
        <v>43484</v>
      </c>
      <c r="B174" s="3">
        <v>43465</v>
      </c>
      <c r="C174" s="3">
        <v>43483</v>
      </c>
      <c r="D174" t="s">
        <v>7</v>
      </c>
      <c r="E174" t="s">
        <v>16</v>
      </c>
      <c r="F174" t="s">
        <v>213</v>
      </c>
      <c r="G174" s="49">
        <v>3201</v>
      </c>
      <c r="H174">
        <f>IF(TBRegistrosEntradas[[#This Row],[Data do caixa realizado]]="",0,MONTH(TBRegistrosEntradas[[#This Row],[Data do caixa realizado]]))</f>
        <v>1</v>
      </c>
      <c r="I174">
        <f>IF(TBRegistrosEntradas[[#This Row],[Data do caixa realizado]]="",0,YEAR(TBRegistrosEntradas[[#This Row],[Data do caixa realizado]]))</f>
        <v>2019</v>
      </c>
      <c r="J174">
        <f>IF(TBRegistrosEntradas[[#This Row],[Data da competência]]="",0,MONTH(TBRegistrosEntradas[[#This Row],[Data da competência]]))</f>
        <v>12</v>
      </c>
      <c r="K174">
        <f>IF(TBRegistrosEntradas[[#This Row],[Data da competência]]="",0,YEAR(TBRegistrosEntradas[[#This Row],[Data da competência]]))</f>
        <v>2018</v>
      </c>
      <c r="L174" s="36">
        <f>IF(TBRegistrosEntradas[[#This Row],[Data do caixa previsto]]="",0,MONTH(TBRegistrosEntradas[[#This Row],[Data do caixa previsto]]))</f>
        <v>1</v>
      </c>
      <c r="M174">
        <f>IF(TBRegistrosEntradas[[#This Row],[Data do caixa previsto]]="",0,YEAR(TBRegistrosEntradas[[#This Row],[Data do caixa previsto]]))</f>
        <v>2019</v>
      </c>
      <c r="N174" t="str">
        <f ca="1">IF(AND(TBRegistrosEntradas[[#This Row],[Data do caixa previsto]]&lt;TODAY(),TBRegistrosEntradas[[#This Row],[Data do caixa realizado]]=""),"Vencida","Não vencida")</f>
        <v>Não vencida</v>
      </c>
      <c r="O174" t="str">
        <f>IF(TBRegistrosEntradas[[#This Row],[Data da competência]]=TBRegistrosEntradas[[#This Row],[Data do caixa previsto]],"À vista","A prazo")</f>
        <v>A prazo</v>
      </c>
      <c r="P17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</v>
      </c>
    </row>
    <row r="175" spans="1:16" x14ac:dyDescent="0.25">
      <c r="A175" s="3">
        <v>43511</v>
      </c>
      <c r="B175" s="3">
        <v>43469</v>
      </c>
      <c r="C175" s="3">
        <v>43511</v>
      </c>
      <c r="D175" t="s">
        <v>7</v>
      </c>
      <c r="E175" t="s">
        <v>15</v>
      </c>
      <c r="F175" t="s">
        <v>214</v>
      </c>
      <c r="G175" s="49">
        <v>3007</v>
      </c>
      <c r="H175">
        <f>IF(TBRegistrosEntradas[[#This Row],[Data do caixa realizado]]="",0,MONTH(TBRegistrosEntradas[[#This Row],[Data do caixa realizado]]))</f>
        <v>2</v>
      </c>
      <c r="I175">
        <f>IF(TBRegistrosEntradas[[#This Row],[Data do caixa realizado]]="",0,YEAR(TBRegistrosEntradas[[#This Row],[Data do caixa realizado]]))</f>
        <v>2019</v>
      </c>
      <c r="J175">
        <f>IF(TBRegistrosEntradas[[#This Row],[Data da competência]]="",0,MONTH(TBRegistrosEntradas[[#This Row],[Data da competência]]))</f>
        <v>1</v>
      </c>
      <c r="K175">
        <f>IF(TBRegistrosEntradas[[#This Row],[Data da competência]]="",0,YEAR(TBRegistrosEntradas[[#This Row],[Data da competência]]))</f>
        <v>2019</v>
      </c>
      <c r="L175" s="36">
        <f>IF(TBRegistrosEntradas[[#This Row],[Data do caixa previsto]]="",0,MONTH(TBRegistrosEntradas[[#This Row],[Data do caixa previsto]]))</f>
        <v>2</v>
      </c>
      <c r="M175">
        <f>IF(TBRegistrosEntradas[[#This Row],[Data do caixa previsto]]="",0,YEAR(TBRegistrosEntradas[[#This Row],[Data do caixa previsto]]))</f>
        <v>2019</v>
      </c>
      <c r="N175" t="str">
        <f ca="1">IF(AND(TBRegistrosEntradas[[#This Row],[Data do caixa previsto]]&lt;TODAY(),TBRegistrosEntradas[[#This Row],[Data do caixa realizado]]=""),"Vencida","Não vencida")</f>
        <v>Não vencida</v>
      </c>
      <c r="O175" t="str">
        <f>IF(TBRegistrosEntradas[[#This Row],[Data da competência]]=TBRegistrosEntradas[[#This Row],[Data do caixa previsto]],"À vista","A prazo")</f>
        <v>A prazo</v>
      </c>
      <c r="P17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76" spans="1:16" x14ac:dyDescent="0.25">
      <c r="A176" s="3">
        <v>43511</v>
      </c>
      <c r="B176" s="3">
        <v>43473</v>
      </c>
      <c r="C176" s="3">
        <v>43511</v>
      </c>
      <c r="D176" t="s">
        <v>7</v>
      </c>
      <c r="E176" t="s">
        <v>17</v>
      </c>
      <c r="F176" t="s">
        <v>215</v>
      </c>
      <c r="G176" s="49">
        <v>900</v>
      </c>
      <c r="H176">
        <f>IF(TBRegistrosEntradas[[#This Row],[Data do caixa realizado]]="",0,MONTH(TBRegistrosEntradas[[#This Row],[Data do caixa realizado]]))</f>
        <v>2</v>
      </c>
      <c r="I176">
        <f>IF(TBRegistrosEntradas[[#This Row],[Data do caixa realizado]]="",0,YEAR(TBRegistrosEntradas[[#This Row],[Data do caixa realizado]]))</f>
        <v>2019</v>
      </c>
      <c r="J176">
        <f>IF(TBRegistrosEntradas[[#This Row],[Data da competência]]="",0,MONTH(TBRegistrosEntradas[[#This Row],[Data da competência]]))</f>
        <v>1</v>
      </c>
      <c r="K176">
        <f>IF(TBRegistrosEntradas[[#This Row],[Data da competência]]="",0,YEAR(TBRegistrosEntradas[[#This Row],[Data da competência]]))</f>
        <v>2019</v>
      </c>
      <c r="L176" s="36">
        <f>IF(TBRegistrosEntradas[[#This Row],[Data do caixa previsto]]="",0,MONTH(TBRegistrosEntradas[[#This Row],[Data do caixa previsto]]))</f>
        <v>2</v>
      </c>
      <c r="M176">
        <f>IF(TBRegistrosEntradas[[#This Row],[Data do caixa previsto]]="",0,YEAR(TBRegistrosEntradas[[#This Row],[Data do caixa previsto]]))</f>
        <v>2019</v>
      </c>
      <c r="N176" t="str">
        <f ca="1">IF(AND(TBRegistrosEntradas[[#This Row],[Data do caixa previsto]]&lt;TODAY(),TBRegistrosEntradas[[#This Row],[Data do caixa realizado]]=""),"Vencida","Não vencida")</f>
        <v>Não vencida</v>
      </c>
      <c r="O176" t="str">
        <f>IF(TBRegistrosEntradas[[#This Row],[Data da competência]]=TBRegistrosEntradas[[#This Row],[Data do caixa previsto]],"À vista","A prazo")</f>
        <v>A prazo</v>
      </c>
      <c r="P17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77" spans="1:16" x14ac:dyDescent="0.25">
      <c r="A177" s="3">
        <v>43509</v>
      </c>
      <c r="B177" s="3">
        <v>43478</v>
      </c>
      <c r="C177" s="3">
        <v>43509</v>
      </c>
      <c r="D177" t="s">
        <v>7</v>
      </c>
      <c r="E177" t="s">
        <v>16</v>
      </c>
      <c r="F177" t="s">
        <v>216</v>
      </c>
      <c r="G177" s="49">
        <v>2970</v>
      </c>
      <c r="H177">
        <f>IF(TBRegistrosEntradas[[#This Row],[Data do caixa realizado]]="",0,MONTH(TBRegistrosEntradas[[#This Row],[Data do caixa realizado]]))</f>
        <v>2</v>
      </c>
      <c r="I177">
        <f>IF(TBRegistrosEntradas[[#This Row],[Data do caixa realizado]]="",0,YEAR(TBRegistrosEntradas[[#This Row],[Data do caixa realizado]]))</f>
        <v>2019</v>
      </c>
      <c r="J177">
        <f>IF(TBRegistrosEntradas[[#This Row],[Data da competência]]="",0,MONTH(TBRegistrosEntradas[[#This Row],[Data da competência]]))</f>
        <v>1</v>
      </c>
      <c r="K177">
        <f>IF(TBRegistrosEntradas[[#This Row],[Data da competência]]="",0,YEAR(TBRegistrosEntradas[[#This Row],[Data da competência]]))</f>
        <v>2019</v>
      </c>
      <c r="L177" s="36">
        <f>IF(TBRegistrosEntradas[[#This Row],[Data do caixa previsto]]="",0,MONTH(TBRegistrosEntradas[[#This Row],[Data do caixa previsto]]))</f>
        <v>2</v>
      </c>
      <c r="M177">
        <f>IF(TBRegistrosEntradas[[#This Row],[Data do caixa previsto]]="",0,YEAR(TBRegistrosEntradas[[#This Row],[Data do caixa previsto]]))</f>
        <v>2019</v>
      </c>
      <c r="N177" t="str">
        <f ca="1">IF(AND(TBRegistrosEntradas[[#This Row],[Data do caixa previsto]]&lt;TODAY(),TBRegistrosEntradas[[#This Row],[Data do caixa realizado]]=""),"Vencida","Não vencida")</f>
        <v>Não vencida</v>
      </c>
      <c r="O177" t="str">
        <f>IF(TBRegistrosEntradas[[#This Row],[Data da competência]]=TBRegistrosEntradas[[#This Row],[Data do caixa previsto]],"À vista","A prazo")</f>
        <v>A prazo</v>
      </c>
      <c r="P17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78" spans="1:16" x14ac:dyDescent="0.25">
      <c r="A178" s="3">
        <v>43601</v>
      </c>
      <c r="B178" s="3">
        <v>43482</v>
      </c>
      <c r="C178" s="3">
        <v>43538</v>
      </c>
      <c r="D178" t="s">
        <v>7</v>
      </c>
      <c r="E178" t="s">
        <v>13</v>
      </c>
      <c r="F178" t="s">
        <v>217</v>
      </c>
      <c r="G178" s="49">
        <v>4993</v>
      </c>
      <c r="H178">
        <f>IF(TBRegistrosEntradas[[#This Row],[Data do caixa realizado]]="",0,MONTH(TBRegistrosEntradas[[#This Row],[Data do caixa realizado]]))</f>
        <v>5</v>
      </c>
      <c r="I178">
        <f>IF(TBRegistrosEntradas[[#This Row],[Data do caixa realizado]]="",0,YEAR(TBRegistrosEntradas[[#This Row],[Data do caixa realizado]]))</f>
        <v>2019</v>
      </c>
      <c r="J178">
        <f>IF(TBRegistrosEntradas[[#This Row],[Data da competência]]="",0,MONTH(TBRegistrosEntradas[[#This Row],[Data da competência]]))</f>
        <v>1</v>
      </c>
      <c r="K178">
        <f>IF(TBRegistrosEntradas[[#This Row],[Data da competência]]="",0,YEAR(TBRegistrosEntradas[[#This Row],[Data da competência]]))</f>
        <v>2019</v>
      </c>
      <c r="L178" s="36">
        <f>IF(TBRegistrosEntradas[[#This Row],[Data do caixa previsto]]="",0,MONTH(TBRegistrosEntradas[[#This Row],[Data do caixa previsto]]))</f>
        <v>3</v>
      </c>
      <c r="M178">
        <f>IF(TBRegistrosEntradas[[#This Row],[Data do caixa previsto]]="",0,YEAR(TBRegistrosEntradas[[#This Row],[Data do caixa previsto]]))</f>
        <v>2019</v>
      </c>
      <c r="N178" t="str">
        <f ca="1">IF(AND(TBRegistrosEntradas[[#This Row],[Data do caixa previsto]]&lt;TODAY(),TBRegistrosEntradas[[#This Row],[Data do caixa realizado]]=""),"Vencida","Não vencida")</f>
        <v>Não vencida</v>
      </c>
      <c r="O178" t="str">
        <f>IF(TBRegistrosEntradas[[#This Row],[Data da competência]]=TBRegistrosEntradas[[#This Row],[Data do caixa previsto]],"À vista","A prazo")</f>
        <v>A prazo</v>
      </c>
      <c r="P17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63</v>
      </c>
    </row>
    <row r="179" spans="1:16" x14ac:dyDescent="0.25">
      <c r="A179" s="3">
        <v>43485</v>
      </c>
      <c r="B179" s="3">
        <v>43485</v>
      </c>
      <c r="C179" s="3">
        <v>43485</v>
      </c>
      <c r="D179" t="s">
        <v>7</v>
      </c>
      <c r="E179" t="s">
        <v>17</v>
      </c>
      <c r="F179" t="s">
        <v>218</v>
      </c>
      <c r="G179" s="49">
        <v>1664</v>
      </c>
      <c r="H179">
        <f>IF(TBRegistrosEntradas[[#This Row],[Data do caixa realizado]]="",0,MONTH(TBRegistrosEntradas[[#This Row],[Data do caixa realizado]]))</f>
        <v>1</v>
      </c>
      <c r="I179">
        <f>IF(TBRegistrosEntradas[[#This Row],[Data do caixa realizado]]="",0,YEAR(TBRegistrosEntradas[[#This Row],[Data do caixa realizado]]))</f>
        <v>2019</v>
      </c>
      <c r="J179">
        <f>IF(TBRegistrosEntradas[[#This Row],[Data da competência]]="",0,MONTH(TBRegistrosEntradas[[#This Row],[Data da competência]]))</f>
        <v>1</v>
      </c>
      <c r="K179">
        <f>IF(TBRegistrosEntradas[[#This Row],[Data da competência]]="",0,YEAR(TBRegistrosEntradas[[#This Row],[Data da competência]]))</f>
        <v>2019</v>
      </c>
      <c r="L179" s="36">
        <f>IF(TBRegistrosEntradas[[#This Row],[Data do caixa previsto]]="",0,MONTH(TBRegistrosEntradas[[#This Row],[Data do caixa previsto]]))</f>
        <v>1</v>
      </c>
      <c r="M179">
        <f>IF(TBRegistrosEntradas[[#This Row],[Data do caixa previsto]]="",0,YEAR(TBRegistrosEntradas[[#This Row],[Data do caixa previsto]]))</f>
        <v>2019</v>
      </c>
      <c r="N179" t="str">
        <f ca="1">IF(AND(TBRegistrosEntradas[[#This Row],[Data do caixa previsto]]&lt;TODAY(),TBRegistrosEntradas[[#This Row],[Data do caixa realizado]]=""),"Vencida","Não vencida")</f>
        <v>Não vencida</v>
      </c>
      <c r="O179" t="str">
        <f>IF(TBRegistrosEntradas[[#This Row],[Data da competência]]=TBRegistrosEntradas[[#This Row],[Data do caixa previsto]],"À vista","A prazo")</f>
        <v>À vista</v>
      </c>
      <c r="P17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0" spans="1:16" x14ac:dyDescent="0.25">
      <c r="A180" s="3">
        <v>43522</v>
      </c>
      <c r="B180" s="3">
        <v>43486</v>
      </c>
      <c r="C180" s="3">
        <v>43522</v>
      </c>
      <c r="D180" t="s">
        <v>7</v>
      </c>
      <c r="E180" t="s">
        <v>16</v>
      </c>
      <c r="F180" t="s">
        <v>219</v>
      </c>
      <c r="G180" s="49">
        <v>1815</v>
      </c>
      <c r="H180">
        <f>IF(TBRegistrosEntradas[[#This Row],[Data do caixa realizado]]="",0,MONTH(TBRegistrosEntradas[[#This Row],[Data do caixa realizado]]))</f>
        <v>2</v>
      </c>
      <c r="I180">
        <f>IF(TBRegistrosEntradas[[#This Row],[Data do caixa realizado]]="",0,YEAR(TBRegistrosEntradas[[#This Row],[Data do caixa realizado]]))</f>
        <v>2019</v>
      </c>
      <c r="J180">
        <f>IF(TBRegistrosEntradas[[#This Row],[Data da competência]]="",0,MONTH(TBRegistrosEntradas[[#This Row],[Data da competência]]))</f>
        <v>1</v>
      </c>
      <c r="K180">
        <f>IF(TBRegistrosEntradas[[#This Row],[Data da competência]]="",0,YEAR(TBRegistrosEntradas[[#This Row],[Data da competência]]))</f>
        <v>2019</v>
      </c>
      <c r="L180" s="36">
        <f>IF(TBRegistrosEntradas[[#This Row],[Data do caixa previsto]]="",0,MONTH(TBRegistrosEntradas[[#This Row],[Data do caixa previsto]]))</f>
        <v>2</v>
      </c>
      <c r="M180">
        <f>IF(TBRegistrosEntradas[[#This Row],[Data do caixa previsto]]="",0,YEAR(TBRegistrosEntradas[[#This Row],[Data do caixa previsto]]))</f>
        <v>2019</v>
      </c>
      <c r="N180" t="str">
        <f ca="1">IF(AND(TBRegistrosEntradas[[#This Row],[Data do caixa previsto]]&lt;TODAY(),TBRegistrosEntradas[[#This Row],[Data do caixa realizado]]=""),"Vencida","Não vencida")</f>
        <v>Não vencida</v>
      </c>
      <c r="O180" t="str">
        <f>IF(TBRegistrosEntradas[[#This Row],[Data da competência]]=TBRegistrosEntradas[[#This Row],[Data do caixa previsto]],"À vista","A prazo")</f>
        <v>A prazo</v>
      </c>
      <c r="P18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1" spans="1:16" x14ac:dyDescent="0.25">
      <c r="A181" s="3">
        <v>43505</v>
      </c>
      <c r="B181" s="3">
        <v>43488</v>
      </c>
      <c r="C181" s="3">
        <v>43505</v>
      </c>
      <c r="D181" t="s">
        <v>7</v>
      </c>
      <c r="E181" t="s">
        <v>15</v>
      </c>
      <c r="F181" t="s">
        <v>220</v>
      </c>
      <c r="G181" s="49">
        <v>3752</v>
      </c>
      <c r="H181">
        <f>IF(TBRegistrosEntradas[[#This Row],[Data do caixa realizado]]="",0,MONTH(TBRegistrosEntradas[[#This Row],[Data do caixa realizado]]))</f>
        <v>2</v>
      </c>
      <c r="I181">
        <f>IF(TBRegistrosEntradas[[#This Row],[Data do caixa realizado]]="",0,YEAR(TBRegistrosEntradas[[#This Row],[Data do caixa realizado]]))</f>
        <v>2019</v>
      </c>
      <c r="J181">
        <f>IF(TBRegistrosEntradas[[#This Row],[Data da competência]]="",0,MONTH(TBRegistrosEntradas[[#This Row],[Data da competência]]))</f>
        <v>1</v>
      </c>
      <c r="K181">
        <f>IF(TBRegistrosEntradas[[#This Row],[Data da competência]]="",0,YEAR(TBRegistrosEntradas[[#This Row],[Data da competência]]))</f>
        <v>2019</v>
      </c>
      <c r="L181" s="36">
        <f>IF(TBRegistrosEntradas[[#This Row],[Data do caixa previsto]]="",0,MONTH(TBRegistrosEntradas[[#This Row],[Data do caixa previsto]]))</f>
        <v>2</v>
      </c>
      <c r="M181">
        <f>IF(TBRegistrosEntradas[[#This Row],[Data do caixa previsto]]="",0,YEAR(TBRegistrosEntradas[[#This Row],[Data do caixa previsto]]))</f>
        <v>2019</v>
      </c>
      <c r="N181" t="str">
        <f ca="1">IF(AND(TBRegistrosEntradas[[#This Row],[Data do caixa previsto]]&lt;TODAY(),TBRegistrosEntradas[[#This Row],[Data do caixa realizado]]=""),"Vencida","Não vencida")</f>
        <v>Não vencida</v>
      </c>
      <c r="O181" t="str">
        <f>IF(TBRegistrosEntradas[[#This Row],[Data da competência]]=TBRegistrosEntradas[[#This Row],[Data do caixa previsto]],"À vista","A prazo")</f>
        <v>A prazo</v>
      </c>
      <c r="P18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2" spans="1:16" x14ac:dyDescent="0.25">
      <c r="A182" s="3">
        <v>43513</v>
      </c>
      <c r="B182" s="3">
        <v>43492</v>
      </c>
      <c r="C182" s="3">
        <v>43513</v>
      </c>
      <c r="D182" t="s">
        <v>7</v>
      </c>
      <c r="E182" t="s">
        <v>16</v>
      </c>
      <c r="F182" t="s">
        <v>221</v>
      </c>
      <c r="G182" s="49">
        <v>177</v>
      </c>
      <c r="H182">
        <f>IF(TBRegistrosEntradas[[#This Row],[Data do caixa realizado]]="",0,MONTH(TBRegistrosEntradas[[#This Row],[Data do caixa realizado]]))</f>
        <v>2</v>
      </c>
      <c r="I182">
        <f>IF(TBRegistrosEntradas[[#This Row],[Data do caixa realizado]]="",0,YEAR(TBRegistrosEntradas[[#This Row],[Data do caixa realizado]]))</f>
        <v>2019</v>
      </c>
      <c r="J182">
        <f>IF(TBRegistrosEntradas[[#This Row],[Data da competência]]="",0,MONTH(TBRegistrosEntradas[[#This Row],[Data da competência]]))</f>
        <v>1</v>
      </c>
      <c r="K182">
        <f>IF(TBRegistrosEntradas[[#This Row],[Data da competência]]="",0,YEAR(TBRegistrosEntradas[[#This Row],[Data da competência]]))</f>
        <v>2019</v>
      </c>
      <c r="L182" s="36">
        <f>IF(TBRegistrosEntradas[[#This Row],[Data do caixa previsto]]="",0,MONTH(TBRegistrosEntradas[[#This Row],[Data do caixa previsto]]))</f>
        <v>2</v>
      </c>
      <c r="M182">
        <f>IF(TBRegistrosEntradas[[#This Row],[Data do caixa previsto]]="",0,YEAR(TBRegistrosEntradas[[#This Row],[Data do caixa previsto]]))</f>
        <v>2019</v>
      </c>
      <c r="N182" t="str">
        <f ca="1">IF(AND(TBRegistrosEntradas[[#This Row],[Data do caixa previsto]]&lt;TODAY(),TBRegistrosEntradas[[#This Row],[Data do caixa realizado]]=""),"Vencida","Não vencida")</f>
        <v>Não vencida</v>
      </c>
      <c r="O182" t="str">
        <f>IF(TBRegistrosEntradas[[#This Row],[Data da competência]]=TBRegistrosEntradas[[#This Row],[Data do caixa previsto]],"À vista","A prazo")</f>
        <v>A prazo</v>
      </c>
      <c r="P18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3" spans="1:16" x14ac:dyDescent="0.25">
      <c r="A183" s="3">
        <v>43513</v>
      </c>
      <c r="B183" s="3">
        <v>43494</v>
      </c>
      <c r="C183" s="3">
        <v>43513</v>
      </c>
      <c r="D183" t="s">
        <v>7</v>
      </c>
      <c r="E183" t="s">
        <v>16</v>
      </c>
      <c r="F183" t="s">
        <v>222</v>
      </c>
      <c r="G183" s="49">
        <v>3619</v>
      </c>
      <c r="H183">
        <f>IF(TBRegistrosEntradas[[#This Row],[Data do caixa realizado]]="",0,MONTH(TBRegistrosEntradas[[#This Row],[Data do caixa realizado]]))</f>
        <v>2</v>
      </c>
      <c r="I183">
        <f>IF(TBRegistrosEntradas[[#This Row],[Data do caixa realizado]]="",0,YEAR(TBRegistrosEntradas[[#This Row],[Data do caixa realizado]]))</f>
        <v>2019</v>
      </c>
      <c r="J183">
        <f>IF(TBRegistrosEntradas[[#This Row],[Data da competência]]="",0,MONTH(TBRegistrosEntradas[[#This Row],[Data da competência]]))</f>
        <v>1</v>
      </c>
      <c r="K183">
        <f>IF(TBRegistrosEntradas[[#This Row],[Data da competência]]="",0,YEAR(TBRegistrosEntradas[[#This Row],[Data da competência]]))</f>
        <v>2019</v>
      </c>
      <c r="L183" s="36">
        <f>IF(TBRegistrosEntradas[[#This Row],[Data do caixa previsto]]="",0,MONTH(TBRegistrosEntradas[[#This Row],[Data do caixa previsto]]))</f>
        <v>2</v>
      </c>
      <c r="M183">
        <f>IF(TBRegistrosEntradas[[#This Row],[Data do caixa previsto]]="",0,YEAR(TBRegistrosEntradas[[#This Row],[Data do caixa previsto]]))</f>
        <v>2019</v>
      </c>
      <c r="N183" t="str">
        <f ca="1">IF(AND(TBRegistrosEntradas[[#This Row],[Data do caixa previsto]]&lt;TODAY(),TBRegistrosEntradas[[#This Row],[Data do caixa realizado]]=""),"Vencida","Não vencida")</f>
        <v>Não vencida</v>
      </c>
      <c r="O183" t="str">
        <f>IF(TBRegistrosEntradas[[#This Row],[Data da competência]]=TBRegistrosEntradas[[#This Row],[Data do caixa previsto]],"À vista","A prazo")</f>
        <v>A prazo</v>
      </c>
      <c r="P18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4" spans="1:16" x14ac:dyDescent="0.25">
      <c r="A184" s="3">
        <v>43534</v>
      </c>
      <c r="B184" s="3">
        <v>43498</v>
      </c>
      <c r="C184" s="3">
        <v>43534</v>
      </c>
      <c r="D184" t="s">
        <v>7</v>
      </c>
      <c r="E184" t="s">
        <v>15</v>
      </c>
      <c r="F184" t="s">
        <v>223</v>
      </c>
      <c r="G184" s="49">
        <v>4030</v>
      </c>
      <c r="H184">
        <f>IF(TBRegistrosEntradas[[#This Row],[Data do caixa realizado]]="",0,MONTH(TBRegistrosEntradas[[#This Row],[Data do caixa realizado]]))</f>
        <v>3</v>
      </c>
      <c r="I184">
        <f>IF(TBRegistrosEntradas[[#This Row],[Data do caixa realizado]]="",0,YEAR(TBRegistrosEntradas[[#This Row],[Data do caixa realizado]]))</f>
        <v>2019</v>
      </c>
      <c r="J184">
        <f>IF(TBRegistrosEntradas[[#This Row],[Data da competência]]="",0,MONTH(TBRegistrosEntradas[[#This Row],[Data da competência]]))</f>
        <v>2</v>
      </c>
      <c r="K184">
        <f>IF(TBRegistrosEntradas[[#This Row],[Data da competência]]="",0,YEAR(TBRegistrosEntradas[[#This Row],[Data da competência]]))</f>
        <v>2019</v>
      </c>
      <c r="L184" s="36">
        <f>IF(TBRegistrosEntradas[[#This Row],[Data do caixa previsto]]="",0,MONTH(TBRegistrosEntradas[[#This Row],[Data do caixa previsto]]))</f>
        <v>3</v>
      </c>
      <c r="M184">
        <f>IF(TBRegistrosEntradas[[#This Row],[Data do caixa previsto]]="",0,YEAR(TBRegistrosEntradas[[#This Row],[Data do caixa previsto]]))</f>
        <v>2019</v>
      </c>
      <c r="N184" t="str">
        <f ca="1">IF(AND(TBRegistrosEntradas[[#This Row],[Data do caixa previsto]]&lt;TODAY(),TBRegistrosEntradas[[#This Row],[Data do caixa realizado]]=""),"Vencida","Não vencida")</f>
        <v>Não vencida</v>
      </c>
      <c r="O184" t="str">
        <f>IF(TBRegistrosEntradas[[#This Row],[Data da competência]]=TBRegistrosEntradas[[#This Row],[Data do caixa previsto]],"À vista","A prazo")</f>
        <v>A prazo</v>
      </c>
      <c r="P18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5" spans="1:16" x14ac:dyDescent="0.25">
      <c r="A185" s="3">
        <v>43512</v>
      </c>
      <c r="B185" s="3">
        <v>43501</v>
      </c>
      <c r="C185" s="3">
        <v>43512</v>
      </c>
      <c r="D185" t="s">
        <v>7</v>
      </c>
      <c r="E185" t="s">
        <v>15</v>
      </c>
      <c r="F185" t="s">
        <v>224</v>
      </c>
      <c r="G185" s="49">
        <v>4157</v>
      </c>
      <c r="H185">
        <f>IF(TBRegistrosEntradas[[#This Row],[Data do caixa realizado]]="",0,MONTH(TBRegistrosEntradas[[#This Row],[Data do caixa realizado]]))</f>
        <v>2</v>
      </c>
      <c r="I185">
        <f>IF(TBRegistrosEntradas[[#This Row],[Data do caixa realizado]]="",0,YEAR(TBRegistrosEntradas[[#This Row],[Data do caixa realizado]]))</f>
        <v>2019</v>
      </c>
      <c r="J185">
        <f>IF(TBRegistrosEntradas[[#This Row],[Data da competência]]="",0,MONTH(TBRegistrosEntradas[[#This Row],[Data da competência]]))</f>
        <v>2</v>
      </c>
      <c r="K185">
        <f>IF(TBRegistrosEntradas[[#This Row],[Data da competência]]="",0,YEAR(TBRegistrosEntradas[[#This Row],[Data da competência]]))</f>
        <v>2019</v>
      </c>
      <c r="L185" s="36">
        <f>IF(TBRegistrosEntradas[[#This Row],[Data do caixa previsto]]="",0,MONTH(TBRegistrosEntradas[[#This Row],[Data do caixa previsto]]))</f>
        <v>2</v>
      </c>
      <c r="M185">
        <f>IF(TBRegistrosEntradas[[#This Row],[Data do caixa previsto]]="",0,YEAR(TBRegistrosEntradas[[#This Row],[Data do caixa previsto]]))</f>
        <v>2019</v>
      </c>
      <c r="N185" t="str">
        <f ca="1">IF(AND(TBRegistrosEntradas[[#This Row],[Data do caixa previsto]]&lt;TODAY(),TBRegistrosEntradas[[#This Row],[Data do caixa realizado]]=""),"Vencida","Não vencida")</f>
        <v>Não vencida</v>
      </c>
      <c r="O185" t="str">
        <f>IF(TBRegistrosEntradas[[#This Row],[Data da competência]]=TBRegistrosEntradas[[#This Row],[Data do caixa previsto]],"À vista","A prazo")</f>
        <v>A prazo</v>
      </c>
      <c r="P18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6" spans="1:16" x14ac:dyDescent="0.25">
      <c r="A186" s="3">
        <v>43532</v>
      </c>
      <c r="B186" s="3">
        <v>43502</v>
      </c>
      <c r="C186" s="3">
        <v>43532</v>
      </c>
      <c r="D186" t="s">
        <v>7</v>
      </c>
      <c r="E186" t="s">
        <v>14</v>
      </c>
      <c r="F186" t="s">
        <v>225</v>
      </c>
      <c r="G186" s="49">
        <v>1417</v>
      </c>
      <c r="H186">
        <f>IF(TBRegistrosEntradas[[#This Row],[Data do caixa realizado]]="",0,MONTH(TBRegistrosEntradas[[#This Row],[Data do caixa realizado]]))</f>
        <v>3</v>
      </c>
      <c r="I186">
        <f>IF(TBRegistrosEntradas[[#This Row],[Data do caixa realizado]]="",0,YEAR(TBRegistrosEntradas[[#This Row],[Data do caixa realizado]]))</f>
        <v>2019</v>
      </c>
      <c r="J186">
        <f>IF(TBRegistrosEntradas[[#This Row],[Data da competência]]="",0,MONTH(TBRegistrosEntradas[[#This Row],[Data da competência]]))</f>
        <v>2</v>
      </c>
      <c r="K186">
        <f>IF(TBRegistrosEntradas[[#This Row],[Data da competência]]="",0,YEAR(TBRegistrosEntradas[[#This Row],[Data da competência]]))</f>
        <v>2019</v>
      </c>
      <c r="L186" s="36">
        <f>IF(TBRegistrosEntradas[[#This Row],[Data do caixa previsto]]="",0,MONTH(TBRegistrosEntradas[[#This Row],[Data do caixa previsto]]))</f>
        <v>3</v>
      </c>
      <c r="M186">
        <f>IF(TBRegistrosEntradas[[#This Row],[Data do caixa previsto]]="",0,YEAR(TBRegistrosEntradas[[#This Row],[Data do caixa previsto]]))</f>
        <v>2019</v>
      </c>
      <c r="N186" t="str">
        <f ca="1">IF(AND(TBRegistrosEntradas[[#This Row],[Data do caixa previsto]]&lt;TODAY(),TBRegistrosEntradas[[#This Row],[Data do caixa realizado]]=""),"Vencida","Não vencida")</f>
        <v>Não vencida</v>
      </c>
      <c r="O186" t="str">
        <f>IF(TBRegistrosEntradas[[#This Row],[Data da competência]]=TBRegistrosEntradas[[#This Row],[Data do caixa previsto]],"À vista","A prazo")</f>
        <v>A prazo</v>
      </c>
      <c r="P18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7" spans="1:16" x14ac:dyDescent="0.25">
      <c r="A187" s="3">
        <v>43540</v>
      </c>
      <c r="B187" s="3">
        <v>43505</v>
      </c>
      <c r="C187" s="3">
        <v>43540</v>
      </c>
      <c r="D187" t="s">
        <v>7</v>
      </c>
      <c r="E187" t="s">
        <v>17</v>
      </c>
      <c r="F187" t="s">
        <v>226</v>
      </c>
      <c r="G187" s="49">
        <v>1117</v>
      </c>
      <c r="H187">
        <f>IF(TBRegistrosEntradas[[#This Row],[Data do caixa realizado]]="",0,MONTH(TBRegistrosEntradas[[#This Row],[Data do caixa realizado]]))</f>
        <v>3</v>
      </c>
      <c r="I187">
        <f>IF(TBRegistrosEntradas[[#This Row],[Data do caixa realizado]]="",0,YEAR(TBRegistrosEntradas[[#This Row],[Data do caixa realizado]]))</f>
        <v>2019</v>
      </c>
      <c r="J187">
        <f>IF(TBRegistrosEntradas[[#This Row],[Data da competência]]="",0,MONTH(TBRegistrosEntradas[[#This Row],[Data da competência]]))</f>
        <v>2</v>
      </c>
      <c r="K187">
        <f>IF(TBRegistrosEntradas[[#This Row],[Data da competência]]="",0,YEAR(TBRegistrosEntradas[[#This Row],[Data da competência]]))</f>
        <v>2019</v>
      </c>
      <c r="L187" s="36">
        <f>IF(TBRegistrosEntradas[[#This Row],[Data do caixa previsto]]="",0,MONTH(TBRegistrosEntradas[[#This Row],[Data do caixa previsto]]))</f>
        <v>3</v>
      </c>
      <c r="M187">
        <f>IF(TBRegistrosEntradas[[#This Row],[Data do caixa previsto]]="",0,YEAR(TBRegistrosEntradas[[#This Row],[Data do caixa previsto]]))</f>
        <v>2019</v>
      </c>
      <c r="N187" t="str">
        <f ca="1">IF(AND(TBRegistrosEntradas[[#This Row],[Data do caixa previsto]]&lt;TODAY(),TBRegistrosEntradas[[#This Row],[Data do caixa realizado]]=""),"Vencida","Não vencida")</f>
        <v>Não vencida</v>
      </c>
      <c r="O187" t="str">
        <f>IF(TBRegistrosEntradas[[#This Row],[Data da competência]]=TBRegistrosEntradas[[#This Row],[Data do caixa previsto]],"À vista","A prazo")</f>
        <v>A prazo</v>
      </c>
      <c r="P18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8" spans="1:16" x14ac:dyDescent="0.25">
      <c r="A188" s="3">
        <v>43541</v>
      </c>
      <c r="B188" s="3">
        <v>43506</v>
      </c>
      <c r="C188" s="3">
        <v>43541</v>
      </c>
      <c r="D188" t="s">
        <v>7</v>
      </c>
      <c r="E188" t="s">
        <v>13</v>
      </c>
      <c r="F188" t="s">
        <v>227</v>
      </c>
      <c r="G188" s="49">
        <v>4461</v>
      </c>
      <c r="H188">
        <f>IF(TBRegistrosEntradas[[#This Row],[Data do caixa realizado]]="",0,MONTH(TBRegistrosEntradas[[#This Row],[Data do caixa realizado]]))</f>
        <v>3</v>
      </c>
      <c r="I188">
        <f>IF(TBRegistrosEntradas[[#This Row],[Data do caixa realizado]]="",0,YEAR(TBRegistrosEntradas[[#This Row],[Data do caixa realizado]]))</f>
        <v>2019</v>
      </c>
      <c r="J188">
        <f>IF(TBRegistrosEntradas[[#This Row],[Data da competência]]="",0,MONTH(TBRegistrosEntradas[[#This Row],[Data da competência]]))</f>
        <v>2</v>
      </c>
      <c r="K188">
        <f>IF(TBRegistrosEntradas[[#This Row],[Data da competência]]="",0,YEAR(TBRegistrosEntradas[[#This Row],[Data da competência]]))</f>
        <v>2019</v>
      </c>
      <c r="L188" s="36">
        <f>IF(TBRegistrosEntradas[[#This Row],[Data do caixa previsto]]="",0,MONTH(TBRegistrosEntradas[[#This Row],[Data do caixa previsto]]))</f>
        <v>3</v>
      </c>
      <c r="M188">
        <f>IF(TBRegistrosEntradas[[#This Row],[Data do caixa previsto]]="",0,YEAR(TBRegistrosEntradas[[#This Row],[Data do caixa previsto]]))</f>
        <v>2019</v>
      </c>
      <c r="N188" t="str">
        <f ca="1">IF(AND(TBRegistrosEntradas[[#This Row],[Data do caixa previsto]]&lt;TODAY(),TBRegistrosEntradas[[#This Row],[Data do caixa realizado]]=""),"Vencida","Não vencida")</f>
        <v>Não vencida</v>
      </c>
      <c r="O188" t="str">
        <f>IF(TBRegistrosEntradas[[#This Row],[Data da competência]]=TBRegistrosEntradas[[#This Row],[Data do caixa previsto]],"À vista","A prazo")</f>
        <v>A prazo</v>
      </c>
      <c r="P18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89" spans="1:16" x14ac:dyDescent="0.25">
      <c r="A189" s="3">
        <v>43560</v>
      </c>
      <c r="B189" s="3">
        <v>43508</v>
      </c>
      <c r="C189" s="3">
        <v>43554</v>
      </c>
      <c r="D189" t="s">
        <v>7</v>
      </c>
      <c r="E189" t="s">
        <v>16</v>
      </c>
      <c r="F189" t="s">
        <v>228</v>
      </c>
      <c r="G189" s="49">
        <v>3732</v>
      </c>
      <c r="H189">
        <f>IF(TBRegistrosEntradas[[#This Row],[Data do caixa realizado]]="",0,MONTH(TBRegistrosEntradas[[#This Row],[Data do caixa realizado]]))</f>
        <v>4</v>
      </c>
      <c r="I189">
        <f>IF(TBRegistrosEntradas[[#This Row],[Data do caixa realizado]]="",0,YEAR(TBRegistrosEntradas[[#This Row],[Data do caixa realizado]]))</f>
        <v>2019</v>
      </c>
      <c r="J189">
        <f>IF(TBRegistrosEntradas[[#This Row],[Data da competência]]="",0,MONTH(TBRegistrosEntradas[[#This Row],[Data da competência]]))</f>
        <v>2</v>
      </c>
      <c r="K189">
        <f>IF(TBRegistrosEntradas[[#This Row],[Data da competência]]="",0,YEAR(TBRegistrosEntradas[[#This Row],[Data da competência]]))</f>
        <v>2019</v>
      </c>
      <c r="L189" s="36">
        <f>IF(TBRegistrosEntradas[[#This Row],[Data do caixa previsto]]="",0,MONTH(TBRegistrosEntradas[[#This Row],[Data do caixa previsto]]))</f>
        <v>3</v>
      </c>
      <c r="M189">
        <f>IF(TBRegistrosEntradas[[#This Row],[Data do caixa previsto]]="",0,YEAR(TBRegistrosEntradas[[#This Row],[Data do caixa previsto]]))</f>
        <v>2019</v>
      </c>
      <c r="N189" t="str">
        <f ca="1">IF(AND(TBRegistrosEntradas[[#This Row],[Data do caixa previsto]]&lt;TODAY(),TBRegistrosEntradas[[#This Row],[Data do caixa realizado]]=""),"Vencida","Não vencida")</f>
        <v>Não vencida</v>
      </c>
      <c r="O189" t="str">
        <f>IF(TBRegistrosEntradas[[#This Row],[Data da competência]]=TBRegistrosEntradas[[#This Row],[Data do caixa previsto]],"À vista","A prazo")</f>
        <v>A prazo</v>
      </c>
      <c r="P18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6</v>
      </c>
    </row>
    <row r="190" spans="1:16" x14ac:dyDescent="0.25">
      <c r="A190" s="3">
        <v>43512</v>
      </c>
      <c r="B190" s="3">
        <v>43509</v>
      </c>
      <c r="C190" s="3">
        <v>43512</v>
      </c>
      <c r="D190" t="s">
        <v>7</v>
      </c>
      <c r="E190" t="s">
        <v>17</v>
      </c>
      <c r="F190" t="s">
        <v>229</v>
      </c>
      <c r="G190" s="49">
        <v>2024</v>
      </c>
      <c r="H190">
        <f>IF(TBRegistrosEntradas[[#This Row],[Data do caixa realizado]]="",0,MONTH(TBRegistrosEntradas[[#This Row],[Data do caixa realizado]]))</f>
        <v>2</v>
      </c>
      <c r="I190">
        <f>IF(TBRegistrosEntradas[[#This Row],[Data do caixa realizado]]="",0,YEAR(TBRegistrosEntradas[[#This Row],[Data do caixa realizado]]))</f>
        <v>2019</v>
      </c>
      <c r="J190">
        <f>IF(TBRegistrosEntradas[[#This Row],[Data da competência]]="",0,MONTH(TBRegistrosEntradas[[#This Row],[Data da competência]]))</f>
        <v>2</v>
      </c>
      <c r="K190">
        <f>IF(TBRegistrosEntradas[[#This Row],[Data da competência]]="",0,YEAR(TBRegistrosEntradas[[#This Row],[Data da competência]]))</f>
        <v>2019</v>
      </c>
      <c r="L190" s="36">
        <f>IF(TBRegistrosEntradas[[#This Row],[Data do caixa previsto]]="",0,MONTH(TBRegistrosEntradas[[#This Row],[Data do caixa previsto]]))</f>
        <v>2</v>
      </c>
      <c r="M190">
        <f>IF(TBRegistrosEntradas[[#This Row],[Data do caixa previsto]]="",0,YEAR(TBRegistrosEntradas[[#This Row],[Data do caixa previsto]]))</f>
        <v>2019</v>
      </c>
      <c r="N190" t="str">
        <f ca="1">IF(AND(TBRegistrosEntradas[[#This Row],[Data do caixa previsto]]&lt;TODAY(),TBRegistrosEntradas[[#This Row],[Data do caixa realizado]]=""),"Vencida","Não vencida")</f>
        <v>Não vencida</v>
      </c>
      <c r="O190" t="str">
        <f>IF(TBRegistrosEntradas[[#This Row],[Data da competência]]=TBRegistrosEntradas[[#This Row],[Data do caixa previsto]],"À vista","A prazo")</f>
        <v>A prazo</v>
      </c>
      <c r="P19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91" spans="1:16" x14ac:dyDescent="0.25">
      <c r="B191" s="3">
        <v>43512</v>
      </c>
      <c r="C191" s="3">
        <v>43570</v>
      </c>
      <c r="D191" t="s">
        <v>7</v>
      </c>
      <c r="E191" t="s">
        <v>16</v>
      </c>
      <c r="F191" t="s">
        <v>230</v>
      </c>
      <c r="G191" s="49">
        <v>928</v>
      </c>
      <c r="H191">
        <f>IF(TBRegistrosEntradas[[#This Row],[Data do caixa realizado]]="",0,MONTH(TBRegistrosEntradas[[#This Row],[Data do caixa realizado]]))</f>
        <v>0</v>
      </c>
      <c r="I191">
        <f>IF(TBRegistrosEntradas[[#This Row],[Data do caixa realizado]]="",0,YEAR(TBRegistrosEntradas[[#This Row],[Data do caixa realizado]]))</f>
        <v>0</v>
      </c>
      <c r="J191">
        <f>IF(TBRegistrosEntradas[[#This Row],[Data da competência]]="",0,MONTH(TBRegistrosEntradas[[#This Row],[Data da competência]]))</f>
        <v>2</v>
      </c>
      <c r="K191">
        <f>IF(TBRegistrosEntradas[[#This Row],[Data da competência]]="",0,YEAR(TBRegistrosEntradas[[#This Row],[Data da competência]]))</f>
        <v>2019</v>
      </c>
      <c r="L191" s="36">
        <f>IF(TBRegistrosEntradas[[#This Row],[Data do caixa previsto]]="",0,MONTH(TBRegistrosEntradas[[#This Row],[Data do caixa previsto]]))</f>
        <v>4</v>
      </c>
      <c r="M191">
        <f>IF(TBRegistrosEntradas[[#This Row],[Data do caixa previsto]]="",0,YEAR(TBRegistrosEntradas[[#This Row],[Data do caixa previsto]]))</f>
        <v>2019</v>
      </c>
      <c r="N191" t="str">
        <f ca="1">IF(AND(TBRegistrosEntradas[[#This Row],[Data do caixa previsto]]&lt;TODAY(),TBRegistrosEntradas[[#This Row],[Data do caixa realizado]]=""),"Vencida","Não vencida")</f>
        <v>Vencida</v>
      </c>
      <c r="O191" t="str">
        <f>IF(TBRegistrosEntradas[[#This Row],[Data da competência]]=TBRegistrosEntradas[[#This Row],[Data do caixa previsto]],"À vista","A prazo")</f>
        <v>A prazo</v>
      </c>
      <c r="P19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1830</v>
      </c>
    </row>
    <row r="192" spans="1:16" x14ac:dyDescent="0.25">
      <c r="A192" s="3">
        <v>43560</v>
      </c>
      <c r="B192" s="3">
        <v>43513</v>
      </c>
      <c r="C192" s="3">
        <v>43560</v>
      </c>
      <c r="D192" t="s">
        <v>7</v>
      </c>
      <c r="E192" t="s">
        <v>16</v>
      </c>
      <c r="F192" t="s">
        <v>231</v>
      </c>
      <c r="G192" s="49">
        <v>3557</v>
      </c>
      <c r="H192">
        <f>IF(TBRegistrosEntradas[[#This Row],[Data do caixa realizado]]="",0,MONTH(TBRegistrosEntradas[[#This Row],[Data do caixa realizado]]))</f>
        <v>4</v>
      </c>
      <c r="I192">
        <f>IF(TBRegistrosEntradas[[#This Row],[Data do caixa realizado]]="",0,YEAR(TBRegistrosEntradas[[#This Row],[Data do caixa realizado]]))</f>
        <v>2019</v>
      </c>
      <c r="J192">
        <f>IF(TBRegistrosEntradas[[#This Row],[Data da competência]]="",0,MONTH(TBRegistrosEntradas[[#This Row],[Data da competência]]))</f>
        <v>2</v>
      </c>
      <c r="K192">
        <f>IF(TBRegistrosEntradas[[#This Row],[Data da competência]]="",0,YEAR(TBRegistrosEntradas[[#This Row],[Data da competência]]))</f>
        <v>2019</v>
      </c>
      <c r="L192" s="36">
        <f>IF(TBRegistrosEntradas[[#This Row],[Data do caixa previsto]]="",0,MONTH(TBRegistrosEntradas[[#This Row],[Data do caixa previsto]]))</f>
        <v>4</v>
      </c>
      <c r="M192">
        <f>IF(TBRegistrosEntradas[[#This Row],[Data do caixa previsto]]="",0,YEAR(TBRegistrosEntradas[[#This Row],[Data do caixa previsto]]))</f>
        <v>2019</v>
      </c>
      <c r="N192" t="str">
        <f ca="1">IF(AND(TBRegistrosEntradas[[#This Row],[Data do caixa previsto]]&lt;TODAY(),TBRegistrosEntradas[[#This Row],[Data do caixa realizado]]=""),"Vencida","Não vencida")</f>
        <v>Não vencida</v>
      </c>
      <c r="O192" t="str">
        <f>IF(TBRegistrosEntradas[[#This Row],[Data da competência]]=TBRegistrosEntradas[[#This Row],[Data do caixa previsto]],"À vista","A prazo")</f>
        <v>A prazo</v>
      </c>
      <c r="P19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93" spans="1:16" x14ac:dyDescent="0.25">
      <c r="A193" s="3">
        <v>43540</v>
      </c>
      <c r="B193" s="3">
        <v>43514</v>
      </c>
      <c r="C193" s="3">
        <v>43540</v>
      </c>
      <c r="D193" t="s">
        <v>7</v>
      </c>
      <c r="E193" t="s">
        <v>17</v>
      </c>
      <c r="F193" t="s">
        <v>232</v>
      </c>
      <c r="G193" s="49">
        <v>741</v>
      </c>
      <c r="H193">
        <f>IF(TBRegistrosEntradas[[#This Row],[Data do caixa realizado]]="",0,MONTH(TBRegistrosEntradas[[#This Row],[Data do caixa realizado]]))</f>
        <v>3</v>
      </c>
      <c r="I193">
        <f>IF(TBRegistrosEntradas[[#This Row],[Data do caixa realizado]]="",0,YEAR(TBRegistrosEntradas[[#This Row],[Data do caixa realizado]]))</f>
        <v>2019</v>
      </c>
      <c r="J193">
        <f>IF(TBRegistrosEntradas[[#This Row],[Data da competência]]="",0,MONTH(TBRegistrosEntradas[[#This Row],[Data da competência]]))</f>
        <v>2</v>
      </c>
      <c r="K193">
        <f>IF(TBRegistrosEntradas[[#This Row],[Data da competência]]="",0,YEAR(TBRegistrosEntradas[[#This Row],[Data da competência]]))</f>
        <v>2019</v>
      </c>
      <c r="L193" s="36">
        <f>IF(TBRegistrosEntradas[[#This Row],[Data do caixa previsto]]="",0,MONTH(TBRegistrosEntradas[[#This Row],[Data do caixa previsto]]))</f>
        <v>3</v>
      </c>
      <c r="M193">
        <f>IF(TBRegistrosEntradas[[#This Row],[Data do caixa previsto]]="",0,YEAR(TBRegistrosEntradas[[#This Row],[Data do caixa previsto]]))</f>
        <v>2019</v>
      </c>
      <c r="N193" t="str">
        <f ca="1">IF(AND(TBRegistrosEntradas[[#This Row],[Data do caixa previsto]]&lt;TODAY(),TBRegistrosEntradas[[#This Row],[Data do caixa realizado]]=""),"Vencida","Não vencida")</f>
        <v>Não vencida</v>
      </c>
      <c r="O193" t="str">
        <f>IF(TBRegistrosEntradas[[#This Row],[Data da competência]]=TBRegistrosEntradas[[#This Row],[Data do caixa previsto]],"À vista","A prazo")</f>
        <v>A prazo</v>
      </c>
      <c r="P19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94" spans="1:16" x14ac:dyDescent="0.25">
      <c r="A194" s="3">
        <v>43548</v>
      </c>
      <c r="B194" s="3">
        <v>43517</v>
      </c>
      <c r="C194" s="3">
        <v>43548</v>
      </c>
      <c r="D194" t="s">
        <v>7</v>
      </c>
      <c r="E194" t="s">
        <v>17</v>
      </c>
      <c r="F194" t="s">
        <v>233</v>
      </c>
      <c r="G194" s="49">
        <v>850</v>
      </c>
      <c r="H194">
        <f>IF(TBRegistrosEntradas[[#This Row],[Data do caixa realizado]]="",0,MONTH(TBRegistrosEntradas[[#This Row],[Data do caixa realizado]]))</f>
        <v>3</v>
      </c>
      <c r="I194">
        <f>IF(TBRegistrosEntradas[[#This Row],[Data do caixa realizado]]="",0,YEAR(TBRegistrosEntradas[[#This Row],[Data do caixa realizado]]))</f>
        <v>2019</v>
      </c>
      <c r="J194">
        <f>IF(TBRegistrosEntradas[[#This Row],[Data da competência]]="",0,MONTH(TBRegistrosEntradas[[#This Row],[Data da competência]]))</f>
        <v>2</v>
      </c>
      <c r="K194">
        <f>IF(TBRegistrosEntradas[[#This Row],[Data da competência]]="",0,YEAR(TBRegistrosEntradas[[#This Row],[Data da competência]]))</f>
        <v>2019</v>
      </c>
      <c r="L194" s="36">
        <f>IF(TBRegistrosEntradas[[#This Row],[Data do caixa previsto]]="",0,MONTH(TBRegistrosEntradas[[#This Row],[Data do caixa previsto]]))</f>
        <v>3</v>
      </c>
      <c r="M194">
        <f>IF(TBRegistrosEntradas[[#This Row],[Data do caixa previsto]]="",0,YEAR(TBRegistrosEntradas[[#This Row],[Data do caixa previsto]]))</f>
        <v>2019</v>
      </c>
      <c r="N194" t="str">
        <f ca="1">IF(AND(TBRegistrosEntradas[[#This Row],[Data do caixa previsto]]&lt;TODAY(),TBRegistrosEntradas[[#This Row],[Data do caixa realizado]]=""),"Vencida","Não vencida")</f>
        <v>Não vencida</v>
      </c>
      <c r="O194" t="str">
        <f>IF(TBRegistrosEntradas[[#This Row],[Data da competência]]=TBRegistrosEntradas[[#This Row],[Data do caixa previsto]],"À vista","A prazo")</f>
        <v>A prazo</v>
      </c>
      <c r="P19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95" spans="1:16" x14ac:dyDescent="0.25">
      <c r="A195" s="3">
        <v>43625</v>
      </c>
      <c r="B195" s="3">
        <v>43522</v>
      </c>
      <c r="C195" s="3">
        <v>43563</v>
      </c>
      <c r="D195" t="s">
        <v>7</v>
      </c>
      <c r="E195" t="s">
        <v>16</v>
      </c>
      <c r="F195" t="s">
        <v>234</v>
      </c>
      <c r="G195" s="49">
        <v>4741</v>
      </c>
      <c r="H195">
        <f>IF(TBRegistrosEntradas[[#This Row],[Data do caixa realizado]]="",0,MONTH(TBRegistrosEntradas[[#This Row],[Data do caixa realizado]]))</f>
        <v>6</v>
      </c>
      <c r="I195">
        <f>IF(TBRegistrosEntradas[[#This Row],[Data do caixa realizado]]="",0,YEAR(TBRegistrosEntradas[[#This Row],[Data do caixa realizado]]))</f>
        <v>2019</v>
      </c>
      <c r="J195">
        <f>IF(TBRegistrosEntradas[[#This Row],[Data da competência]]="",0,MONTH(TBRegistrosEntradas[[#This Row],[Data da competência]]))</f>
        <v>2</v>
      </c>
      <c r="K195">
        <f>IF(TBRegistrosEntradas[[#This Row],[Data da competência]]="",0,YEAR(TBRegistrosEntradas[[#This Row],[Data da competência]]))</f>
        <v>2019</v>
      </c>
      <c r="L195" s="36">
        <f>IF(TBRegistrosEntradas[[#This Row],[Data do caixa previsto]]="",0,MONTH(TBRegistrosEntradas[[#This Row],[Data do caixa previsto]]))</f>
        <v>4</v>
      </c>
      <c r="M195">
        <f>IF(TBRegistrosEntradas[[#This Row],[Data do caixa previsto]]="",0,YEAR(TBRegistrosEntradas[[#This Row],[Data do caixa previsto]]))</f>
        <v>2019</v>
      </c>
      <c r="N195" t="str">
        <f ca="1">IF(AND(TBRegistrosEntradas[[#This Row],[Data do caixa previsto]]&lt;TODAY(),TBRegistrosEntradas[[#This Row],[Data do caixa realizado]]=""),"Vencida","Não vencida")</f>
        <v>Não vencida</v>
      </c>
      <c r="O195" t="str">
        <f>IF(TBRegistrosEntradas[[#This Row],[Data da competência]]=TBRegistrosEntradas[[#This Row],[Data do caixa previsto]],"À vista","A prazo")</f>
        <v>A prazo</v>
      </c>
      <c r="P19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62</v>
      </c>
    </row>
    <row r="196" spans="1:16" x14ac:dyDescent="0.25">
      <c r="A196" s="3">
        <v>43571</v>
      </c>
      <c r="B196" s="3">
        <v>43525</v>
      </c>
      <c r="C196" s="3">
        <v>43571</v>
      </c>
      <c r="D196" t="s">
        <v>7</v>
      </c>
      <c r="E196" t="s">
        <v>14</v>
      </c>
      <c r="F196" t="s">
        <v>235</v>
      </c>
      <c r="G196" s="49">
        <v>471</v>
      </c>
      <c r="H196">
        <f>IF(TBRegistrosEntradas[[#This Row],[Data do caixa realizado]]="",0,MONTH(TBRegistrosEntradas[[#This Row],[Data do caixa realizado]]))</f>
        <v>4</v>
      </c>
      <c r="I196">
        <f>IF(TBRegistrosEntradas[[#This Row],[Data do caixa realizado]]="",0,YEAR(TBRegistrosEntradas[[#This Row],[Data do caixa realizado]]))</f>
        <v>2019</v>
      </c>
      <c r="J196">
        <f>IF(TBRegistrosEntradas[[#This Row],[Data da competência]]="",0,MONTH(TBRegistrosEntradas[[#This Row],[Data da competência]]))</f>
        <v>3</v>
      </c>
      <c r="K196">
        <f>IF(TBRegistrosEntradas[[#This Row],[Data da competência]]="",0,YEAR(TBRegistrosEntradas[[#This Row],[Data da competência]]))</f>
        <v>2019</v>
      </c>
      <c r="L196" s="36">
        <f>IF(TBRegistrosEntradas[[#This Row],[Data do caixa previsto]]="",0,MONTH(TBRegistrosEntradas[[#This Row],[Data do caixa previsto]]))</f>
        <v>4</v>
      </c>
      <c r="M196">
        <f>IF(TBRegistrosEntradas[[#This Row],[Data do caixa previsto]]="",0,YEAR(TBRegistrosEntradas[[#This Row],[Data do caixa previsto]]))</f>
        <v>2019</v>
      </c>
      <c r="N196" t="str">
        <f ca="1">IF(AND(TBRegistrosEntradas[[#This Row],[Data do caixa previsto]]&lt;TODAY(),TBRegistrosEntradas[[#This Row],[Data do caixa realizado]]=""),"Vencida","Não vencida")</f>
        <v>Não vencida</v>
      </c>
      <c r="O196" t="str">
        <f>IF(TBRegistrosEntradas[[#This Row],[Data da competência]]=TBRegistrosEntradas[[#This Row],[Data do caixa previsto]],"À vista","A prazo")</f>
        <v>A prazo</v>
      </c>
      <c r="P19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97" spans="1:16" x14ac:dyDescent="0.25">
      <c r="A197" s="3">
        <v>43590</v>
      </c>
      <c r="B197" s="3">
        <v>43527</v>
      </c>
      <c r="C197" s="3">
        <v>43568</v>
      </c>
      <c r="D197" t="s">
        <v>7</v>
      </c>
      <c r="E197" t="s">
        <v>14</v>
      </c>
      <c r="F197" t="s">
        <v>236</v>
      </c>
      <c r="G197" s="49">
        <v>517</v>
      </c>
      <c r="H197">
        <f>IF(TBRegistrosEntradas[[#This Row],[Data do caixa realizado]]="",0,MONTH(TBRegistrosEntradas[[#This Row],[Data do caixa realizado]]))</f>
        <v>5</v>
      </c>
      <c r="I197">
        <f>IF(TBRegistrosEntradas[[#This Row],[Data do caixa realizado]]="",0,YEAR(TBRegistrosEntradas[[#This Row],[Data do caixa realizado]]))</f>
        <v>2019</v>
      </c>
      <c r="J197">
        <f>IF(TBRegistrosEntradas[[#This Row],[Data da competência]]="",0,MONTH(TBRegistrosEntradas[[#This Row],[Data da competência]]))</f>
        <v>3</v>
      </c>
      <c r="K197">
        <f>IF(TBRegistrosEntradas[[#This Row],[Data da competência]]="",0,YEAR(TBRegistrosEntradas[[#This Row],[Data da competência]]))</f>
        <v>2019</v>
      </c>
      <c r="L197" s="36">
        <f>IF(TBRegistrosEntradas[[#This Row],[Data do caixa previsto]]="",0,MONTH(TBRegistrosEntradas[[#This Row],[Data do caixa previsto]]))</f>
        <v>4</v>
      </c>
      <c r="M197">
        <f>IF(TBRegistrosEntradas[[#This Row],[Data do caixa previsto]]="",0,YEAR(TBRegistrosEntradas[[#This Row],[Data do caixa previsto]]))</f>
        <v>2019</v>
      </c>
      <c r="N197" t="str">
        <f ca="1">IF(AND(TBRegistrosEntradas[[#This Row],[Data do caixa previsto]]&lt;TODAY(),TBRegistrosEntradas[[#This Row],[Data do caixa realizado]]=""),"Vencida","Não vencida")</f>
        <v>Não vencida</v>
      </c>
      <c r="O197" t="str">
        <f>IF(TBRegistrosEntradas[[#This Row],[Data da competência]]=TBRegistrosEntradas[[#This Row],[Data do caixa previsto]],"À vista","A prazo")</f>
        <v>A prazo</v>
      </c>
      <c r="P19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22</v>
      </c>
    </row>
    <row r="198" spans="1:16" x14ac:dyDescent="0.25">
      <c r="A198" s="3">
        <v>43563</v>
      </c>
      <c r="B198" s="3">
        <v>43534</v>
      </c>
      <c r="C198" s="3">
        <v>43563</v>
      </c>
      <c r="D198" t="s">
        <v>7</v>
      </c>
      <c r="E198" t="s">
        <v>14</v>
      </c>
      <c r="F198" t="s">
        <v>237</v>
      </c>
      <c r="G198" s="49">
        <v>3034</v>
      </c>
      <c r="H198">
        <f>IF(TBRegistrosEntradas[[#This Row],[Data do caixa realizado]]="",0,MONTH(TBRegistrosEntradas[[#This Row],[Data do caixa realizado]]))</f>
        <v>4</v>
      </c>
      <c r="I198">
        <f>IF(TBRegistrosEntradas[[#This Row],[Data do caixa realizado]]="",0,YEAR(TBRegistrosEntradas[[#This Row],[Data do caixa realizado]]))</f>
        <v>2019</v>
      </c>
      <c r="J198">
        <f>IF(TBRegistrosEntradas[[#This Row],[Data da competência]]="",0,MONTH(TBRegistrosEntradas[[#This Row],[Data da competência]]))</f>
        <v>3</v>
      </c>
      <c r="K198">
        <f>IF(TBRegistrosEntradas[[#This Row],[Data da competência]]="",0,YEAR(TBRegistrosEntradas[[#This Row],[Data da competência]]))</f>
        <v>2019</v>
      </c>
      <c r="L198" s="36">
        <f>IF(TBRegistrosEntradas[[#This Row],[Data do caixa previsto]]="",0,MONTH(TBRegistrosEntradas[[#This Row],[Data do caixa previsto]]))</f>
        <v>4</v>
      </c>
      <c r="M198">
        <f>IF(TBRegistrosEntradas[[#This Row],[Data do caixa previsto]]="",0,YEAR(TBRegistrosEntradas[[#This Row],[Data do caixa previsto]]))</f>
        <v>2019</v>
      </c>
      <c r="N198" t="str">
        <f ca="1">IF(AND(TBRegistrosEntradas[[#This Row],[Data do caixa previsto]]&lt;TODAY(),TBRegistrosEntradas[[#This Row],[Data do caixa realizado]]=""),"Vencida","Não vencida")</f>
        <v>Não vencida</v>
      </c>
      <c r="O198" t="str">
        <f>IF(TBRegistrosEntradas[[#This Row],[Data da competência]]=TBRegistrosEntradas[[#This Row],[Data do caixa previsto]],"À vista","A prazo")</f>
        <v>A prazo</v>
      </c>
      <c r="P19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199" spans="1:16" x14ac:dyDescent="0.25">
      <c r="A199" s="3">
        <v>43578</v>
      </c>
      <c r="B199" s="3">
        <v>43537</v>
      </c>
      <c r="C199" s="3">
        <v>43578</v>
      </c>
      <c r="D199" t="s">
        <v>7</v>
      </c>
      <c r="E199" t="s">
        <v>16</v>
      </c>
      <c r="F199" t="s">
        <v>238</v>
      </c>
      <c r="G199" s="49">
        <v>3172</v>
      </c>
      <c r="H199">
        <f>IF(TBRegistrosEntradas[[#This Row],[Data do caixa realizado]]="",0,MONTH(TBRegistrosEntradas[[#This Row],[Data do caixa realizado]]))</f>
        <v>4</v>
      </c>
      <c r="I199">
        <f>IF(TBRegistrosEntradas[[#This Row],[Data do caixa realizado]]="",0,YEAR(TBRegistrosEntradas[[#This Row],[Data do caixa realizado]]))</f>
        <v>2019</v>
      </c>
      <c r="J199">
        <f>IF(TBRegistrosEntradas[[#This Row],[Data da competência]]="",0,MONTH(TBRegistrosEntradas[[#This Row],[Data da competência]]))</f>
        <v>3</v>
      </c>
      <c r="K199">
        <f>IF(TBRegistrosEntradas[[#This Row],[Data da competência]]="",0,YEAR(TBRegistrosEntradas[[#This Row],[Data da competência]]))</f>
        <v>2019</v>
      </c>
      <c r="L199" s="36">
        <f>IF(TBRegistrosEntradas[[#This Row],[Data do caixa previsto]]="",0,MONTH(TBRegistrosEntradas[[#This Row],[Data do caixa previsto]]))</f>
        <v>4</v>
      </c>
      <c r="M199">
        <f>IF(TBRegistrosEntradas[[#This Row],[Data do caixa previsto]]="",0,YEAR(TBRegistrosEntradas[[#This Row],[Data do caixa previsto]]))</f>
        <v>2019</v>
      </c>
      <c r="N199" t="str">
        <f ca="1">IF(AND(TBRegistrosEntradas[[#This Row],[Data do caixa previsto]]&lt;TODAY(),TBRegistrosEntradas[[#This Row],[Data do caixa realizado]]=""),"Vencida","Não vencida")</f>
        <v>Não vencida</v>
      </c>
      <c r="O199" t="str">
        <f>IF(TBRegistrosEntradas[[#This Row],[Data da competência]]=TBRegistrosEntradas[[#This Row],[Data do caixa previsto]],"À vista","A prazo")</f>
        <v>A prazo</v>
      </c>
      <c r="P19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00" spans="1:16" x14ac:dyDescent="0.25">
      <c r="A200" s="3">
        <v>43555</v>
      </c>
      <c r="B200" s="3">
        <v>43543</v>
      </c>
      <c r="C200" s="3">
        <v>43555</v>
      </c>
      <c r="D200" t="s">
        <v>7</v>
      </c>
      <c r="E200" t="s">
        <v>15</v>
      </c>
      <c r="F200" t="s">
        <v>239</v>
      </c>
      <c r="G200" s="49">
        <v>2069</v>
      </c>
      <c r="H200">
        <f>IF(TBRegistrosEntradas[[#This Row],[Data do caixa realizado]]="",0,MONTH(TBRegistrosEntradas[[#This Row],[Data do caixa realizado]]))</f>
        <v>3</v>
      </c>
      <c r="I200">
        <f>IF(TBRegistrosEntradas[[#This Row],[Data do caixa realizado]]="",0,YEAR(TBRegistrosEntradas[[#This Row],[Data do caixa realizado]]))</f>
        <v>2019</v>
      </c>
      <c r="J200">
        <f>IF(TBRegistrosEntradas[[#This Row],[Data da competência]]="",0,MONTH(TBRegistrosEntradas[[#This Row],[Data da competência]]))</f>
        <v>3</v>
      </c>
      <c r="K200">
        <f>IF(TBRegistrosEntradas[[#This Row],[Data da competência]]="",0,YEAR(TBRegistrosEntradas[[#This Row],[Data da competência]]))</f>
        <v>2019</v>
      </c>
      <c r="L200" s="36">
        <f>IF(TBRegistrosEntradas[[#This Row],[Data do caixa previsto]]="",0,MONTH(TBRegistrosEntradas[[#This Row],[Data do caixa previsto]]))</f>
        <v>3</v>
      </c>
      <c r="M200">
        <f>IF(TBRegistrosEntradas[[#This Row],[Data do caixa previsto]]="",0,YEAR(TBRegistrosEntradas[[#This Row],[Data do caixa previsto]]))</f>
        <v>2019</v>
      </c>
      <c r="N200" t="str">
        <f ca="1">IF(AND(TBRegistrosEntradas[[#This Row],[Data do caixa previsto]]&lt;TODAY(),TBRegistrosEntradas[[#This Row],[Data do caixa realizado]]=""),"Vencida","Não vencida")</f>
        <v>Não vencida</v>
      </c>
      <c r="O200" t="str">
        <f>IF(TBRegistrosEntradas[[#This Row],[Data da competência]]=TBRegistrosEntradas[[#This Row],[Data do caixa previsto]],"À vista","A prazo")</f>
        <v>A prazo</v>
      </c>
      <c r="P20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01" spans="1:16" x14ac:dyDescent="0.25">
      <c r="A201" s="3">
        <v>43614</v>
      </c>
      <c r="B201" s="3">
        <v>43545</v>
      </c>
      <c r="C201" s="3">
        <v>43559</v>
      </c>
      <c r="D201" t="s">
        <v>7</v>
      </c>
      <c r="E201" t="s">
        <v>15</v>
      </c>
      <c r="F201" t="s">
        <v>240</v>
      </c>
      <c r="G201" s="49">
        <v>3849</v>
      </c>
      <c r="H201">
        <f>IF(TBRegistrosEntradas[[#This Row],[Data do caixa realizado]]="",0,MONTH(TBRegistrosEntradas[[#This Row],[Data do caixa realizado]]))</f>
        <v>5</v>
      </c>
      <c r="I201">
        <f>IF(TBRegistrosEntradas[[#This Row],[Data do caixa realizado]]="",0,YEAR(TBRegistrosEntradas[[#This Row],[Data do caixa realizado]]))</f>
        <v>2019</v>
      </c>
      <c r="J201">
        <f>IF(TBRegistrosEntradas[[#This Row],[Data da competência]]="",0,MONTH(TBRegistrosEntradas[[#This Row],[Data da competência]]))</f>
        <v>3</v>
      </c>
      <c r="K201">
        <f>IF(TBRegistrosEntradas[[#This Row],[Data da competência]]="",0,YEAR(TBRegistrosEntradas[[#This Row],[Data da competência]]))</f>
        <v>2019</v>
      </c>
      <c r="L201" s="36">
        <f>IF(TBRegistrosEntradas[[#This Row],[Data do caixa previsto]]="",0,MONTH(TBRegistrosEntradas[[#This Row],[Data do caixa previsto]]))</f>
        <v>4</v>
      </c>
      <c r="M201">
        <f>IF(TBRegistrosEntradas[[#This Row],[Data do caixa previsto]]="",0,YEAR(TBRegistrosEntradas[[#This Row],[Data do caixa previsto]]))</f>
        <v>2019</v>
      </c>
      <c r="N201" t="str">
        <f ca="1">IF(AND(TBRegistrosEntradas[[#This Row],[Data do caixa previsto]]&lt;TODAY(),TBRegistrosEntradas[[#This Row],[Data do caixa realizado]]=""),"Vencida","Não vencida")</f>
        <v>Não vencida</v>
      </c>
      <c r="O201" t="str">
        <f>IF(TBRegistrosEntradas[[#This Row],[Data da competência]]=TBRegistrosEntradas[[#This Row],[Data do caixa previsto]],"À vista","A prazo")</f>
        <v>A prazo</v>
      </c>
      <c r="P20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55</v>
      </c>
    </row>
    <row r="202" spans="1:16" x14ac:dyDescent="0.25">
      <c r="A202" s="3">
        <v>43622</v>
      </c>
      <c r="B202" s="3">
        <v>43551</v>
      </c>
      <c r="C202" s="3">
        <v>43586</v>
      </c>
      <c r="D202" t="s">
        <v>7</v>
      </c>
      <c r="E202" t="s">
        <v>17</v>
      </c>
      <c r="F202" t="s">
        <v>241</v>
      </c>
      <c r="G202" s="49">
        <v>4141</v>
      </c>
      <c r="H202">
        <f>IF(TBRegistrosEntradas[[#This Row],[Data do caixa realizado]]="",0,MONTH(TBRegistrosEntradas[[#This Row],[Data do caixa realizado]]))</f>
        <v>6</v>
      </c>
      <c r="I202">
        <f>IF(TBRegistrosEntradas[[#This Row],[Data do caixa realizado]]="",0,YEAR(TBRegistrosEntradas[[#This Row],[Data do caixa realizado]]))</f>
        <v>2019</v>
      </c>
      <c r="J202">
        <f>IF(TBRegistrosEntradas[[#This Row],[Data da competência]]="",0,MONTH(TBRegistrosEntradas[[#This Row],[Data da competência]]))</f>
        <v>3</v>
      </c>
      <c r="K202">
        <f>IF(TBRegistrosEntradas[[#This Row],[Data da competência]]="",0,YEAR(TBRegistrosEntradas[[#This Row],[Data da competência]]))</f>
        <v>2019</v>
      </c>
      <c r="L202" s="36">
        <f>IF(TBRegistrosEntradas[[#This Row],[Data do caixa previsto]]="",0,MONTH(TBRegistrosEntradas[[#This Row],[Data do caixa previsto]]))</f>
        <v>5</v>
      </c>
      <c r="M202">
        <f>IF(TBRegistrosEntradas[[#This Row],[Data do caixa previsto]]="",0,YEAR(TBRegistrosEntradas[[#This Row],[Data do caixa previsto]]))</f>
        <v>2019</v>
      </c>
      <c r="N202" t="str">
        <f ca="1">IF(AND(TBRegistrosEntradas[[#This Row],[Data do caixa previsto]]&lt;TODAY(),TBRegistrosEntradas[[#This Row],[Data do caixa realizado]]=""),"Vencida","Não vencida")</f>
        <v>Não vencida</v>
      </c>
      <c r="O202" t="str">
        <f>IF(TBRegistrosEntradas[[#This Row],[Data da competência]]=TBRegistrosEntradas[[#This Row],[Data do caixa previsto]],"À vista","A prazo")</f>
        <v>A prazo</v>
      </c>
      <c r="P20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36</v>
      </c>
    </row>
    <row r="203" spans="1:16" x14ac:dyDescent="0.25">
      <c r="B203" s="3">
        <v>43552</v>
      </c>
      <c r="C203" s="3">
        <v>43586</v>
      </c>
      <c r="D203" t="s">
        <v>7</v>
      </c>
      <c r="E203" t="s">
        <v>17</v>
      </c>
      <c r="F203" t="s">
        <v>242</v>
      </c>
      <c r="G203" s="49">
        <v>1348</v>
      </c>
      <c r="H203">
        <f>IF(TBRegistrosEntradas[[#This Row],[Data do caixa realizado]]="",0,MONTH(TBRegistrosEntradas[[#This Row],[Data do caixa realizado]]))</f>
        <v>0</v>
      </c>
      <c r="I203">
        <f>IF(TBRegistrosEntradas[[#This Row],[Data do caixa realizado]]="",0,YEAR(TBRegistrosEntradas[[#This Row],[Data do caixa realizado]]))</f>
        <v>0</v>
      </c>
      <c r="J203">
        <f>IF(TBRegistrosEntradas[[#This Row],[Data da competência]]="",0,MONTH(TBRegistrosEntradas[[#This Row],[Data da competência]]))</f>
        <v>3</v>
      </c>
      <c r="K203">
        <f>IF(TBRegistrosEntradas[[#This Row],[Data da competência]]="",0,YEAR(TBRegistrosEntradas[[#This Row],[Data da competência]]))</f>
        <v>2019</v>
      </c>
      <c r="L203" s="36">
        <f>IF(TBRegistrosEntradas[[#This Row],[Data do caixa previsto]]="",0,MONTH(TBRegistrosEntradas[[#This Row],[Data do caixa previsto]]))</f>
        <v>5</v>
      </c>
      <c r="M203">
        <f>IF(TBRegistrosEntradas[[#This Row],[Data do caixa previsto]]="",0,YEAR(TBRegistrosEntradas[[#This Row],[Data do caixa previsto]]))</f>
        <v>2019</v>
      </c>
      <c r="N203" t="str">
        <f ca="1">IF(AND(TBRegistrosEntradas[[#This Row],[Data do caixa previsto]]&lt;TODAY(),TBRegistrosEntradas[[#This Row],[Data do caixa realizado]]=""),"Vencida","Não vencida")</f>
        <v>Vencida</v>
      </c>
      <c r="O203" t="str">
        <f>IF(TBRegistrosEntradas[[#This Row],[Data da competência]]=TBRegistrosEntradas[[#This Row],[Data do caixa previsto]],"À vista","A prazo")</f>
        <v>A prazo</v>
      </c>
      <c r="P20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1814</v>
      </c>
    </row>
    <row r="204" spans="1:16" x14ac:dyDescent="0.25">
      <c r="A204" s="3">
        <v>43579</v>
      </c>
      <c r="B204" s="3">
        <v>43558</v>
      </c>
      <c r="C204" s="3">
        <v>43579</v>
      </c>
      <c r="D204" t="s">
        <v>7</v>
      </c>
      <c r="E204" t="s">
        <v>16</v>
      </c>
      <c r="F204" t="s">
        <v>243</v>
      </c>
      <c r="G204" s="49">
        <v>1738</v>
      </c>
      <c r="H204">
        <f>IF(TBRegistrosEntradas[[#This Row],[Data do caixa realizado]]="",0,MONTH(TBRegistrosEntradas[[#This Row],[Data do caixa realizado]]))</f>
        <v>4</v>
      </c>
      <c r="I204">
        <f>IF(TBRegistrosEntradas[[#This Row],[Data do caixa realizado]]="",0,YEAR(TBRegistrosEntradas[[#This Row],[Data do caixa realizado]]))</f>
        <v>2019</v>
      </c>
      <c r="J204">
        <f>IF(TBRegistrosEntradas[[#This Row],[Data da competência]]="",0,MONTH(TBRegistrosEntradas[[#This Row],[Data da competência]]))</f>
        <v>4</v>
      </c>
      <c r="K204">
        <f>IF(TBRegistrosEntradas[[#This Row],[Data da competência]]="",0,YEAR(TBRegistrosEntradas[[#This Row],[Data da competência]]))</f>
        <v>2019</v>
      </c>
      <c r="L204" s="36">
        <f>IF(TBRegistrosEntradas[[#This Row],[Data do caixa previsto]]="",0,MONTH(TBRegistrosEntradas[[#This Row],[Data do caixa previsto]]))</f>
        <v>4</v>
      </c>
      <c r="M204">
        <f>IF(TBRegistrosEntradas[[#This Row],[Data do caixa previsto]]="",0,YEAR(TBRegistrosEntradas[[#This Row],[Data do caixa previsto]]))</f>
        <v>2019</v>
      </c>
      <c r="N204" t="str">
        <f ca="1">IF(AND(TBRegistrosEntradas[[#This Row],[Data do caixa previsto]]&lt;TODAY(),TBRegistrosEntradas[[#This Row],[Data do caixa realizado]]=""),"Vencida","Não vencida")</f>
        <v>Não vencida</v>
      </c>
      <c r="O204" t="str">
        <f>IF(TBRegistrosEntradas[[#This Row],[Data da competência]]=TBRegistrosEntradas[[#This Row],[Data do caixa previsto]],"À vista","A prazo")</f>
        <v>A prazo</v>
      </c>
      <c r="P20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05" spans="1:16" x14ac:dyDescent="0.25">
      <c r="A205" s="3">
        <v>43616</v>
      </c>
      <c r="B205" s="3">
        <v>43561</v>
      </c>
      <c r="C205" s="3">
        <v>43616</v>
      </c>
      <c r="D205" t="s">
        <v>7</v>
      </c>
      <c r="E205" t="s">
        <v>16</v>
      </c>
      <c r="F205" t="s">
        <v>244</v>
      </c>
      <c r="G205" s="49">
        <v>732</v>
      </c>
      <c r="H205">
        <f>IF(TBRegistrosEntradas[[#This Row],[Data do caixa realizado]]="",0,MONTH(TBRegistrosEntradas[[#This Row],[Data do caixa realizado]]))</f>
        <v>5</v>
      </c>
      <c r="I205">
        <f>IF(TBRegistrosEntradas[[#This Row],[Data do caixa realizado]]="",0,YEAR(TBRegistrosEntradas[[#This Row],[Data do caixa realizado]]))</f>
        <v>2019</v>
      </c>
      <c r="J205">
        <f>IF(TBRegistrosEntradas[[#This Row],[Data da competência]]="",0,MONTH(TBRegistrosEntradas[[#This Row],[Data da competência]]))</f>
        <v>4</v>
      </c>
      <c r="K205">
        <f>IF(TBRegistrosEntradas[[#This Row],[Data da competência]]="",0,YEAR(TBRegistrosEntradas[[#This Row],[Data da competência]]))</f>
        <v>2019</v>
      </c>
      <c r="L205" s="36">
        <f>IF(TBRegistrosEntradas[[#This Row],[Data do caixa previsto]]="",0,MONTH(TBRegistrosEntradas[[#This Row],[Data do caixa previsto]]))</f>
        <v>5</v>
      </c>
      <c r="M205">
        <f>IF(TBRegistrosEntradas[[#This Row],[Data do caixa previsto]]="",0,YEAR(TBRegistrosEntradas[[#This Row],[Data do caixa previsto]]))</f>
        <v>2019</v>
      </c>
      <c r="N205" t="str">
        <f ca="1">IF(AND(TBRegistrosEntradas[[#This Row],[Data do caixa previsto]]&lt;TODAY(),TBRegistrosEntradas[[#This Row],[Data do caixa realizado]]=""),"Vencida","Não vencida")</f>
        <v>Não vencida</v>
      </c>
      <c r="O205" t="str">
        <f>IF(TBRegistrosEntradas[[#This Row],[Data da competência]]=TBRegistrosEntradas[[#This Row],[Data do caixa previsto]],"À vista","A prazo")</f>
        <v>A prazo</v>
      </c>
      <c r="P20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06" spans="1:16" x14ac:dyDescent="0.25">
      <c r="A206" s="3">
        <v>43625</v>
      </c>
      <c r="B206" s="3">
        <v>43562</v>
      </c>
      <c r="C206" s="3">
        <v>43586</v>
      </c>
      <c r="D206" t="s">
        <v>7</v>
      </c>
      <c r="E206" t="s">
        <v>17</v>
      </c>
      <c r="F206" t="s">
        <v>245</v>
      </c>
      <c r="G206" s="49">
        <v>373</v>
      </c>
      <c r="H206">
        <f>IF(TBRegistrosEntradas[[#This Row],[Data do caixa realizado]]="",0,MONTH(TBRegistrosEntradas[[#This Row],[Data do caixa realizado]]))</f>
        <v>6</v>
      </c>
      <c r="I206">
        <f>IF(TBRegistrosEntradas[[#This Row],[Data do caixa realizado]]="",0,YEAR(TBRegistrosEntradas[[#This Row],[Data do caixa realizado]]))</f>
        <v>2019</v>
      </c>
      <c r="J206">
        <f>IF(TBRegistrosEntradas[[#This Row],[Data da competência]]="",0,MONTH(TBRegistrosEntradas[[#This Row],[Data da competência]]))</f>
        <v>4</v>
      </c>
      <c r="K206">
        <f>IF(TBRegistrosEntradas[[#This Row],[Data da competência]]="",0,YEAR(TBRegistrosEntradas[[#This Row],[Data da competência]]))</f>
        <v>2019</v>
      </c>
      <c r="L206" s="36">
        <f>IF(TBRegistrosEntradas[[#This Row],[Data do caixa previsto]]="",0,MONTH(TBRegistrosEntradas[[#This Row],[Data do caixa previsto]]))</f>
        <v>5</v>
      </c>
      <c r="M206">
        <f>IF(TBRegistrosEntradas[[#This Row],[Data do caixa previsto]]="",0,YEAR(TBRegistrosEntradas[[#This Row],[Data do caixa previsto]]))</f>
        <v>2019</v>
      </c>
      <c r="N206" t="str">
        <f ca="1">IF(AND(TBRegistrosEntradas[[#This Row],[Data do caixa previsto]]&lt;TODAY(),TBRegistrosEntradas[[#This Row],[Data do caixa realizado]]=""),"Vencida","Não vencida")</f>
        <v>Não vencida</v>
      </c>
      <c r="O206" t="str">
        <f>IF(TBRegistrosEntradas[[#This Row],[Data da competência]]=TBRegistrosEntradas[[#This Row],[Data do caixa previsto]],"À vista","A prazo")</f>
        <v>A prazo</v>
      </c>
      <c r="P20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39</v>
      </c>
    </row>
    <row r="207" spans="1:16" x14ac:dyDescent="0.25">
      <c r="A207" s="3">
        <v>43680</v>
      </c>
      <c r="B207" s="3">
        <v>43564</v>
      </c>
      <c r="C207" s="3">
        <v>43609</v>
      </c>
      <c r="D207" t="s">
        <v>7</v>
      </c>
      <c r="E207" t="s">
        <v>14</v>
      </c>
      <c r="F207" t="s">
        <v>246</v>
      </c>
      <c r="G207" s="49">
        <v>609</v>
      </c>
      <c r="H207">
        <f>IF(TBRegistrosEntradas[[#This Row],[Data do caixa realizado]]="",0,MONTH(TBRegistrosEntradas[[#This Row],[Data do caixa realizado]]))</f>
        <v>8</v>
      </c>
      <c r="I207">
        <f>IF(TBRegistrosEntradas[[#This Row],[Data do caixa realizado]]="",0,YEAR(TBRegistrosEntradas[[#This Row],[Data do caixa realizado]]))</f>
        <v>2019</v>
      </c>
      <c r="J207">
        <f>IF(TBRegistrosEntradas[[#This Row],[Data da competência]]="",0,MONTH(TBRegistrosEntradas[[#This Row],[Data da competência]]))</f>
        <v>4</v>
      </c>
      <c r="K207">
        <f>IF(TBRegistrosEntradas[[#This Row],[Data da competência]]="",0,YEAR(TBRegistrosEntradas[[#This Row],[Data da competência]]))</f>
        <v>2019</v>
      </c>
      <c r="L207" s="36">
        <f>IF(TBRegistrosEntradas[[#This Row],[Data do caixa previsto]]="",0,MONTH(TBRegistrosEntradas[[#This Row],[Data do caixa previsto]]))</f>
        <v>5</v>
      </c>
      <c r="M207">
        <f>IF(TBRegistrosEntradas[[#This Row],[Data do caixa previsto]]="",0,YEAR(TBRegistrosEntradas[[#This Row],[Data do caixa previsto]]))</f>
        <v>2019</v>
      </c>
      <c r="N207" t="str">
        <f ca="1">IF(AND(TBRegistrosEntradas[[#This Row],[Data do caixa previsto]]&lt;TODAY(),TBRegistrosEntradas[[#This Row],[Data do caixa realizado]]=""),"Vencida","Não vencida")</f>
        <v>Não vencida</v>
      </c>
      <c r="O207" t="str">
        <f>IF(TBRegistrosEntradas[[#This Row],[Data da competência]]=TBRegistrosEntradas[[#This Row],[Data do caixa previsto]],"À vista","A prazo")</f>
        <v>A prazo</v>
      </c>
      <c r="P20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71</v>
      </c>
    </row>
    <row r="208" spans="1:16" x14ac:dyDescent="0.25">
      <c r="A208" s="3">
        <v>43615</v>
      </c>
      <c r="B208" s="3">
        <v>43567</v>
      </c>
      <c r="C208" s="3">
        <v>43615</v>
      </c>
      <c r="D208" t="s">
        <v>7</v>
      </c>
      <c r="E208" t="s">
        <v>16</v>
      </c>
      <c r="F208" t="s">
        <v>247</v>
      </c>
      <c r="G208" s="49">
        <v>2883</v>
      </c>
      <c r="H208">
        <f>IF(TBRegistrosEntradas[[#This Row],[Data do caixa realizado]]="",0,MONTH(TBRegistrosEntradas[[#This Row],[Data do caixa realizado]]))</f>
        <v>5</v>
      </c>
      <c r="I208">
        <f>IF(TBRegistrosEntradas[[#This Row],[Data do caixa realizado]]="",0,YEAR(TBRegistrosEntradas[[#This Row],[Data do caixa realizado]]))</f>
        <v>2019</v>
      </c>
      <c r="J208">
        <f>IF(TBRegistrosEntradas[[#This Row],[Data da competência]]="",0,MONTH(TBRegistrosEntradas[[#This Row],[Data da competência]]))</f>
        <v>4</v>
      </c>
      <c r="K208">
        <f>IF(TBRegistrosEntradas[[#This Row],[Data da competência]]="",0,YEAR(TBRegistrosEntradas[[#This Row],[Data da competência]]))</f>
        <v>2019</v>
      </c>
      <c r="L208" s="36">
        <f>IF(TBRegistrosEntradas[[#This Row],[Data do caixa previsto]]="",0,MONTH(TBRegistrosEntradas[[#This Row],[Data do caixa previsto]]))</f>
        <v>5</v>
      </c>
      <c r="M208">
        <f>IF(TBRegistrosEntradas[[#This Row],[Data do caixa previsto]]="",0,YEAR(TBRegistrosEntradas[[#This Row],[Data do caixa previsto]]))</f>
        <v>2019</v>
      </c>
      <c r="N208" t="str">
        <f ca="1">IF(AND(TBRegistrosEntradas[[#This Row],[Data do caixa previsto]]&lt;TODAY(),TBRegistrosEntradas[[#This Row],[Data do caixa realizado]]=""),"Vencida","Não vencida")</f>
        <v>Não vencida</v>
      </c>
      <c r="O208" t="str">
        <f>IF(TBRegistrosEntradas[[#This Row],[Data da competência]]=TBRegistrosEntradas[[#This Row],[Data do caixa previsto]],"À vista","A prazo")</f>
        <v>A prazo</v>
      </c>
      <c r="P20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09" spans="1:16" x14ac:dyDescent="0.25">
      <c r="A209" s="3">
        <v>43570</v>
      </c>
      <c r="B209" s="3">
        <v>43569</v>
      </c>
      <c r="C209" s="3">
        <v>43570</v>
      </c>
      <c r="D209" t="s">
        <v>7</v>
      </c>
      <c r="E209" t="s">
        <v>14</v>
      </c>
      <c r="F209" t="s">
        <v>248</v>
      </c>
      <c r="G209" s="49">
        <v>4651</v>
      </c>
      <c r="H209">
        <f>IF(TBRegistrosEntradas[[#This Row],[Data do caixa realizado]]="",0,MONTH(TBRegistrosEntradas[[#This Row],[Data do caixa realizado]]))</f>
        <v>4</v>
      </c>
      <c r="I209">
        <f>IF(TBRegistrosEntradas[[#This Row],[Data do caixa realizado]]="",0,YEAR(TBRegistrosEntradas[[#This Row],[Data do caixa realizado]]))</f>
        <v>2019</v>
      </c>
      <c r="J209">
        <f>IF(TBRegistrosEntradas[[#This Row],[Data da competência]]="",0,MONTH(TBRegistrosEntradas[[#This Row],[Data da competência]]))</f>
        <v>4</v>
      </c>
      <c r="K209">
        <f>IF(TBRegistrosEntradas[[#This Row],[Data da competência]]="",0,YEAR(TBRegistrosEntradas[[#This Row],[Data da competência]]))</f>
        <v>2019</v>
      </c>
      <c r="L209" s="36">
        <f>IF(TBRegistrosEntradas[[#This Row],[Data do caixa previsto]]="",0,MONTH(TBRegistrosEntradas[[#This Row],[Data do caixa previsto]]))</f>
        <v>4</v>
      </c>
      <c r="M209">
        <f>IF(TBRegistrosEntradas[[#This Row],[Data do caixa previsto]]="",0,YEAR(TBRegistrosEntradas[[#This Row],[Data do caixa previsto]]))</f>
        <v>2019</v>
      </c>
      <c r="N209" t="str">
        <f ca="1">IF(AND(TBRegistrosEntradas[[#This Row],[Data do caixa previsto]]&lt;TODAY(),TBRegistrosEntradas[[#This Row],[Data do caixa realizado]]=""),"Vencida","Não vencida")</f>
        <v>Não vencida</v>
      </c>
      <c r="O209" t="str">
        <f>IF(TBRegistrosEntradas[[#This Row],[Data da competência]]=TBRegistrosEntradas[[#This Row],[Data do caixa previsto]],"À vista","A prazo")</f>
        <v>A prazo</v>
      </c>
      <c r="P20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0" spans="1:16" x14ac:dyDescent="0.25">
      <c r="A210" s="3">
        <v>43579</v>
      </c>
      <c r="B210" s="3">
        <v>43573</v>
      </c>
      <c r="C210" s="3">
        <v>43579</v>
      </c>
      <c r="D210" t="s">
        <v>7</v>
      </c>
      <c r="E210" t="s">
        <v>14</v>
      </c>
      <c r="F210" t="s">
        <v>249</v>
      </c>
      <c r="G210" s="49">
        <v>4797</v>
      </c>
      <c r="H210">
        <f>IF(TBRegistrosEntradas[[#This Row],[Data do caixa realizado]]="",0,MONTH(TBRegistrosEntradas[[#This Row],[Data do caixa realizado]]))</f>
        <v>4</v>
      </c>
      <c r="I210">
        <f>IF(TBRegistrosEntradas[[#This Row],[Data do caixa realizado]]="",0,YEAR(TBRegistrosEntradas[[#This Row],[Data do caixa realizado]]))</f>
        <v>2019</v>
      </c>
      <c r="J210">
        <f>IF(TBRegistrosEntradas[[#This Row],[Data da competência]]="",0,MONTH(TBRegistrosEntradas[[#This Row],[Data da competência]]))</f>
        <v>4</v>
      </c>
      <c r="K210">
        <f>IF(TBRegistrosEntradas[[#This Row],[Data da competência]]="",0,YEAR(TBRegistrosEntradas[[#This Row],[Data da competência]]))</f>
        <v>2019</v>
      </c>
      <c r="L210" s="36">
        <f>IF(TBRegistrosEntradas[[#This Row],[Data do caixa previsto]]="",0,MONTH(TBRegistrosEntradas[[#This Row],[Data do caixa previsto]]))</f>
        <v>4</v>
      </c>
      <c r="M210">
        <f>IF(TBRegistrosEntradas[[#This Row],[Data do caixa previsto]]="",0,YEAR(TBRegistrosEntradas[[#This Row],[Data do caixa previsto]]))</f>
        <v>2019</v>
      </c>
      <c r="N210" t="str">
        <f ca="1">IF(AND(TBRegistrosEntradas[[#This Row],[Data do caixa previsto]]&lt;TODAY(),TBRegistrosEntradas[[#This Row],[Data do caixa realizado]]=""),"Vencida","Não vencida")</f>
        <v>Não vencida</v>
      </c>
      <c r="O210" t="str">
        <f>IF(TBRegistrosEntradas[[#This Row],[Data da competência]]=TBRegistrosEntradas[[#This Row],[Data do caixa previsto]],"À vista","A prazo")</f>
        <v>A prazo</v>
      </c>
      <c r="P21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1" spans="1:16" x14ac:dyDescent="0.25">
      <c r="A211" s="3">
        <v>43598</v>
      </c>
      <c r="B211" s="3">
        <v>43575</v>
      </c>
      <c r="C211" s="3">
        <v>43598</v>
      </c>
      <c r="D211" t="s">
        <v>7</v>
      </c>
      <c r="E211" t="s">
        <v>15</v>
      </c>
      <c r="F211" t="s">
        <v>250</v>
      </c>
      <c r="G211" s="49">
        <v>1620</v>
      </c>
      <c r="H211">
        <f>IF(TBRegistrosEntradas[[#This Row],[Data do caixa realizado]]="",0,MONTH(TBRegistrosEntradas[[#This Row],[Data do caixa realizado]]))</f>
        <v>5</v>
      </c>
      <c r="I211">
        <f>IF(TBRegistrosEntradas[[#This Row],[Data do caixa realizado]]="",0,YEAR(TBRegistrosEntradas[[#This Row],[Data do caixa realizado]]))</f>
        <v>2019</v>
      </c>
      <c r="J211">
        <f>IF(TBRegistrosEntradas[[#This Row],[Data da competência]]="",0,MONTH(TBRegistrosEntradas[[#This Row],[Data da competência]]))</f>
        <v>4</v>
      </c>
      <c r="K211">
        <f>IF(TBRegistrosEntradas[[#This Row],[Data da competência]]="",0,YEAR(TBRegistrosEntradas[[#This Row],[Data da competência]]))</f>
        <v>2019</v>
      </c>
      <c r="L211" s="36">
        <f>IF(TBRegistrosEntradas[[#This Row],[Data do caixa previsto]]="",0,MONTH(TBRegistrosEntradas[[#This Row],[Data do caixa previsto]]))</f>
        <v>5</v>
      </c>
      <c r="M211">
        <f>IF(TBRegistrosEntradas[[#This Row],[Data do caixa previsto]]="",0,YEAR(TBRegistrosEntradas[[#This Row],[Data do caixa previsto]]))</f>
        <v>2019</v>
      </c>
      <c r="N211" t="str">
        <f ca="1">IF(AND(TBRegistrosEntradas[[#This Row],[Data do caixa previsto]]&lt;TODAY(),TBRegistrosEntradas[[#This Row],[Data do caixa realizado]]=""),"Vencida","Não vencida")</f>
        <v>Não vencida</v>
      </c>
      <c r="O211" t="str">
        <f>IF(TBRegistrosEntradas[[#This Row],[Data da competência]]=TBRegistrosEntradas[[#This Row],[Data do caixa previsto]],"À vista","A prazo")</f>
        <v>A prazo</v>
      </c>
      <c r="P21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2" spans="1:16" x14ac:dyDescent="0.25">
      <c r="A212" s="3">
        <v>43625</v>
      </c>
      <c r="B212" s="3">
        <v>43582</v>
      </c>
      <c r="C212" s="3">
        <v>43625</v>
      </c>
      <c r="D212" t="s">
        <v>7</v>
      </c>
      <c r="E212" t="s">
        <v>17</v>
      </c>
      <c r="F212" t="s">
        <v>251</v>
      </c>
      <c r="G212" s="49">
        <v>245</v>
      </c>
      <c r="H212">
        <f>IF(TBRegistrosEntradas[[#This Row],[Data do caixa realizado]]="",0,MONTH(TBRegistrosEntradas[[#This Row],[Data do caixa realizado]]))</f>
        <v>6</v>
      </c>
      <c r="I212">
        <f>IF(TBRegistrosEntradas[[#This Row],[Data do caixa realizado]]="",0,YEAR(TBRegistrosEntradas[[#This Row],[Data do caixa realizado]]))</f>
        <v>2019</v>
      </c>
      <c r="J212">
        <f>IF(TBRegistrosEntradas[[#This Row],[Data da competência]]="",0,MONTH(TBRegistrosEntradas[[#This Row],[Data da competência]]))</f>
        <v>4</v>
      </c>
      <c r="K212">
        <f>IF(TBRegistrosEntradas[[#This Row],[Data da competência]]="",0,YEAR(TBRegistrosEntradas[[#This Row],[Data da competência]]))</f>
        <v>2019</v>
      </c>
      <c r="L212" s="36">
        <f>IF(TBRegistrosEntradas[[#This Row],[Data do caixa previsto]]="",0,MONTH(TBRegistrosEntradas[[#This Row],[Data do caixa previsto]]))</f>
        <v>6</v>
      </c>
      <c r="M212">
        <f>IF(TBRegistrosEntradas[[#This Row],[Data do caixa previsto]]="",0,YEAR(TBRegistrosEntradas[[#This Row],[Data do caixa previsto]]))</f>
        <v>2019</v>
      </c>
      <c r="N212" t="str">
        <f ca="1">IF(AND(TBRegistrosEntradas[[#This Row],[Data do caixa previsto]]&lt;TODAY(),TBRegistrosEntradas[[#This Row],[Data do caixa realizado]]=""),"Vencida","Não vencida")</f>
        <v>Não vencida</v>
      </c>
      <c r="O212" t="str">
        <f>IF(TBRegistrosEntradas[[#This Row],[Data da competência]]=TBRegistrosEntradas[[#This Row],[Data do caixa previsto]],"À vista","A prazo")</f>
        <v>A prazo</v>
      </c>
      <c r="P21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3" spans="1:16" x14ac:dyDescent="0.25">
      <c r="A213" s="3">
        <v>43595</v>
      </c>
      <c r="B213" s="3">
        <v>43584</v>
      </c>
      <c r="C213" s="3">
        <v>43595</v>
      </c>
      <c r="D213" t="s">
        <v>7</v>
      </c>
      <c r="E213" t="s">
        <v>16</v>
      </c>
      <c r="F213" t="s">
        <v>252</v>
      </c>
      <c r="G213" s="49">
        <v>2091</v>
      </c>
      <c r="H213">
        <f>IF(TBRegistrosEntradas[[#This Row],[Data do caixa realizado]]="",0,MONTH(TBRegistrosEntradas[[#This Row],[Data do caixa realizado]]))</f>
        <v>5</v>
      </c>
      <c r="I213">
        <f>IF(TBRegistrosEntradas[[#This Row],[Data do caixa realizado]]="",0,YEAR(TBRegistrosEntradas[[#This Row],[Data do caixa realizado]]))</f>
        <v>2019</v>
      </c>
      <c r="J213">
        <f>IF(TBRegistrosEntradas[[#This Row],[Data da competência]]="",0,MONTH(TBRegistrosEntradas[[#This Row],[Data da competência]]))</f>
        <v>4</v>
      </c>
      <c r="K213">
        <f>IF(TBRegistrosEntradas[[#This Row],[Data da competência]]="",0,YEAR(TBRegistrosEntradas[[#This Row],[Data da competência]]))</f>
        <v>2019</v>
      </c>
      <c r="L213" s="36">
        <f>IF(TBRegistrosEntradas[[#This Row],[Data do caixa previsto]]="",0,MONTH(TBRegistrosEntradas[[#This Row],[Data do caixa previsto]]))</f>
        <v>5</v>
      </c>
      <c r="M213">
        <f>IF(TBRegistrosEntradas[[#This Row],[Data do caixa previsto]]="",0,YEAR(TBRegistrosEntradas[[#This Row],[Data do caixa previsto]]))</f>
        <v>2019</v>
      </c>
      <c r="N213" t="str">
        <f ca="1">IF(AND(TBRegistrosEntradas[[#This Row],[Data do caixa previsto]]&lt;TODAY(),TBRegistrosEntradas[[#This Row],[Data do caixa realizado]]=""),"Vencida","Não vencida")</f>
        <v>Não vencida</v>
      </c>
      <c r="O213" t="str">
        <f>IF(TBRegistrosEntradas[[#This Row],[Data da competência]]=TBRegistrosEntradas[[#This Row],[Data do caixa previsto]],"À vista","A prazo")</f>
        <v>A prazo</v>
      </c>
      <c r="P21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4" spans="1:16" x14ac:dyDescent="0.25">
      <c r="A214" s="3">
        <v>43594</v>
      </c>
      <c r="B214" s="3">
        <v>43585</v>
      </c>
      <c r="C214" s="3">
        <v>43594</v>
      </c>
      <c r="D214" t="s">
        <v>7</v>
      </c>
      <c r="E214" t="s">
        <v>16</v>
      </c>
      <c r="F214" t="s">
        <v>253</v>
      </c>
      <c r="G214" s="49">
        <v>3200</v>
      </c>
      <c r="H214">
        <f>IF(TBRegistrosEntradas[[#This Row],[Data do caixa realizado]]="",0,MONTH(TBRegistrosEntradas[[#This Row],[Data do caixa realizado]]))</f>
        <v>5</v>
      </c>
      <c r="I214">
        <f>IF(TBRegistrosEntradas[[#This Row],[Data do caixa realizado]]="",0,YEAR(TBRegistrosEntradas[[#This Row],[Data do caixa realizado]]))</f>
        <v>2019</v>
      </c>
      <c r="J214">
        <f>IF(TBRegistrosEntradas[[#This Row],[Data da competência]]="",0,MONTH(TBRegistrosEntradas[[#This Row],[Data da competência]]))</f>
        <v>4</v>
      </c>
      <c r="K214">
        <f>IF(TBRegistrosEntradas[[#This Row],[Data da competência]]="",0,YEAR(TBRegistrosEntradas[[#This Row],[Data da competência]]))</f>
        <v>2019</v>
      </c>
      <c r="L214" s="36">
        <f>IF(TBRegistrosEntradas[[#This Row],[Data do caixa previsto]]="",0,MONTH(TBRegistrosEntradas[[#This Row],[Data do caixa previsto]]))</f>
        <v>5</v>
      </c>
      <c r="M214">
        <f>IF(TBRegistrosEntradas[[#This Row],[Data do caixa previsto]]="",0,YEAR(TBRegistrosEntradas[[#This Row],[Data do caixa previsto]]))</f>
        <v>2019</v>
      </c>
      <c r="N214" t="str">
        <f ca="1">IF(AND(TBRegistrosEntradas[[#This Row],[Data do caixa previsto]]&lt;TODAY(),TBRegistrosEntradas[[#This Row],[Data do caixa realizado]]=""),"Vencida","Não vencida")</f>
        <v>Não vencida</v>
      </c>
      <c r="O214" t="str">
        <f>IF(TBRegistrosEntradas[[#This Row],[Data da competência]]=TBRegistrosEntradas[[#This Row],[Data do caixa previsto]],"À vista","A prazo")</f>
        <v>A prazo</v>
      </c>
      <c r="P21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5" spans="1:16" x14ac:dyDescent="0.25">
      <c r="A215" s="3">
        <v>43604</v>
      </c>
      <c r="B215" s="3">
        <v>43587</v>
      </c>
      <c r="C215" s="3">
        <v>43604</v>
      </c>
      <c r="D215" t="s">
        <v>7</v>
      </c>
      <c r="E215" t="s">
        <v>17</v>
      </c>
      <c r="F215" t="s">
        <v>254</v>
      </c>
      <c r="G215" s="49">
        <v>583</v>
      </c>
      <c r="H215">
        <f>IF(TBRegistrosEntradas[[#This Row],[Data do caixa realizado]]="",0,MONTH(TBRegistrosEntradas[[#This Row],[Data do caixa realizado]]))</f>
        <v>5</v>
      </c>
      <c r="I215">
        <f>IF(TBRegistrosEntradas[[#This Row],[Data do caixa realizado]]="",0,YEAR(TBRegistrosEntradas[[#This Row],[Data do caixa realizado]]))</f>
        <v>2019</v>
      </c>
      <c r="J215">
        <f>IF(TBRegistrosEntradas[[#This Row],[Data da competência]]="",0,MONTH(TBRegistrosEntradas[[#This Row],[Data da competência]]))</f>
        <v>5</v>
      </c>
      <c r="K215">
        <f>IF(TBRegistrosEntradas[[#This Row],[Data da competência]]="",0,YEAR(TBRegistrosEntradas[[#This Row],[Data da competência]]))</f>
        <v>2019</v>
      </c>
      <c r="L215" s="36">
        <f>IF(TBRegistrosEntradas[[#This Row],[Data do caixa previsto]]="",0,MONTH(TBRegistrosEntradas[[#This Row],[Data do caixa previsto]]))</f>
        <v>5</v>
      </c>
      <c r="M215">
        <f>IF(TBRegistrosEntradas[[#This Row],[Data do caixa previsto]]="",0,YEAR(TBRegistrosEntradas[[#This Row],[Data do caixa previsto]]))</f>
        <v>2019</v>
      </c>
      <c r="N215" t="str">
        <f ca="1">IF(AND(TBRegistrosEntradas[[#This Row],[Data do caixa previsto]]&lt;TODAY(),TBRegistrosEntradas[[#This Row],[Data do caixa realizado]]=""),"Vencida","Não vencida")</f>
        <v>Não vencida</v>
      </c>
      <c r="O215" t="str">
        <f>IF(TBRegistrosEntradas[[#This Row],[Data da competência]]=TBRegistrosEntradas[[#This Row],[Data do caixa previsto]],"À vista","A prazo")</f>
        <v>A prazo</v>
      </c>
      <c r="P21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6" spans="1:16" x14ac:dyDescent="0.25">
      <c r="A216" s="3">
        <v>43626</v>
      </c>
      <c r="B216" s="3">
        <v>43590</v>
      </c>
      <c r="C216" s="3">
        <v>43626</v>
      </c>
      <c r="D216" t="s">
        <v>7</v>
      </c>
      <c r="E216" t="s">
        <v>16</v>
      </c>
      <c r="F216" t="s">
        <v>255</v>
      </c>
      <c r="G216" s="49">
        <v>4505</v>
      </c>
      <c r="H216">
        <f>IF(TBRegistrosEntradas[[#This Row],[Data do caixa realizado]]="",0,MONTH(TBRegistrosEntradas[[#This Row],[Data do caixa realizado]]))</f>
        <v>6</v>
      </c>
      <c r="I216">
        <f>IF(TBRegistrosEntradas[[#This Row],[Data do caixa realizado]]="",0,YEAR(TBRegistrosEntradas[[#This Row],[Data do caixa realizado]]))</f>
        <v>2019</v>
      </c>
      <c r="J216">
        <f>IF(TBRegistrosEntradas[[#This Row],[Data da competência]]="",0,MONTH(TBRegistrosEntradas[[#This Row],[Data da competência]]))</f>
        <v>5</v>
      </c>
      <c r="K216">
        <f>IF(TBRegistrosEntradas[[#This Row],[Data da competência]]="",0,YEAR(TBRegistrosEntradas[[#This Row],[Data da competência]]))</f>
        <v>2019</v>
      </c>
      <c r="L216" s="36">
        <f>IF(TBRegistrosEntradas[[#This Row],[Data do caixa previsto]]="",0,MONTH(TBRegistrosEntradas[[#This Row],[Data do caixa previsto]]))</f>
        <v>6</v>
      </c>
      <c r="M216">
        <f>IF(TBRegistrosEntradas[[#This Row],[Data do caixa previsto]]="",0,YEAR(TBRegistrosEntradas[[#This Row],[Data do caixa previsto]]))</f>
        <v>2019</v>
      </c>
      <c r="N216" t="str">
        <f ca="1">IF(AND(TBRegistrosEntradas[[#This Row],[Data do caixa previsto]]&lt;TODAY(),TBRegistrosEntradas[[#This Row],[Data do caixa realizado]]=""),"Vencida","Não vencida")</f>
        <v>Não vencida</v>
      </c>
      <c r="O216" t="str">
        <f>IF(TBRegistrosEntradas[[#This Row],[Data da competência]]=TBRegistrosEntradas[[#This Row],[Data do caixa previsto]],"À vista","A prazo")</f>
        <v>A prazo</v>
      </c>
      <c r="P21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7" spans="1:16" x14ac:dyDescent="0.25">
      <c r="A217" s="3">
        <v>43624</v>
      </c>
      <c r="B217" s="3">
        <v>43592</v>
      </c>
      <c r="C217" s="3">
        <v>43609</v>
      </c>
      <c r="D217" t="s">
        <v>7</v>
      </c>
      <c r="E217" t="s">
        <v>16</v>
      </c>
      <c r="F217" t="s">
        <v>256</v>
      </c>
      <c r="G217" s="49">
        <v>343</v>
      </c>
      <c r="H217">
        <f>IF(TBRegistrosEntradas[[#This Row],[Data do caixa realizado]]="",0,MONTH(TBRegistrosEntradas[[#This Row],[Data do caixa realizado]]))</f>
        <v>6</v>
      </c>
      <c r="I217">
        <f>IF(TBRegistrosEntradas[[#This Row],[Data do caixa realizado]]="",0,YEAR(TBRegistrosEntradas[[#This Row],[Data do caixa realizado]]))</f>
        <v>2019</v>
      </c>
      <c r="J217">
        <f>IF(TBRegistrosEntradas[[#This Row],[Data da competência]]="",0,MONTH(TBRegistrosEntradas[[#This Row],[Data da competência]]))</f>
        <v>5</v>
      </c>
      <c r="K217">
        <f>IF(TBRegistrosEntradas[[#This Row],[Data da competência]]="",0,YEAR(TBRegistrosEntradas[[#This Row],[Data da competência]]))</f>
        <v>2019</v>
      </c>
      <c r="L217" s="36">
        <f>IF(TBRegistrosEntradas[[#This Row],[Data do caixa previsto]]="",0,MONTH(TBRegistrosEntradas[[#This Row],[Data do caixa previsto]]))</f>
        <v>5</v>
      </c>
      <c r="M217">
        <f>IF(TBRegistrosEntradas[[#This Row],[Data do caixa previsto]]="",0,YEAR(TBRegistrosEntradas[[#This Row],[Data do caixa previsto]]))</f>
        <v>2019</v>
      </c>
      <c r="N217" t="str">
        <f ca="1">IF(AND(TBRegistrosEntradas[[#This Row],[Data do caixa previsto]]&lt;TODAY(),TBRegistrosEntradas[[#This Row],[Data do caixa realizado]]=""),"Vencida","Não vencida")</f>
        <v>Não vencida</v>
      </c>
      <c r="O217" t="str">
        <f>IF(TBRegistrosEntradas[[#This Row],[Data da competência]]=TBRegistrosEntradas[[#This Row],[Data do caixa previsto]],"À vista","A prazo")</f>
        <v>A prazo</v>
      </c>
      <c r="P21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15</v>
      </c>
    </row>
    <row r="218" spans="1:16" x14ac:dyDescent="0.25">
      <c r="A218" s="3">
        <v>43603</v>
      </c>
      <c r="B218" s="3">
        <v>43593</v>
      </c>
      <c r="C218" s="3">
        <v>43603</v>
      </c>
      <c r="D218" t="s">
        <v>7</v>
      </c>
      <c r="E218" t="s">
        <v>14</v>
      </c>
      <c r="F218" t="s">
        <v>257</v>
      </c>
      <c r="G218" s="49">
        <v>4510</v>
      </c>
      <c r="H218">
        <f>IF(TBRegistrosEntradas[[#This Row],[Data do caixa realizado]]="",0,MONTH(TBRegistrosEntradas[[#This Row],[Data do caixa realizado]]))</f>
        <v>5</v>
      </c>
      <c r="I218">
        <f>IF(TBRegistrosEntradas[[#This Row],[Data do caixa realizado]]="",0,YEAR(TBRegistrosEntradas[[#This Row],[Data do caixa realizado]]))</f>
        <v>2019</v>
      </c>
      <c r="J218">
        <f>IF(TBRegistrosEntradas[[#This Row],[Data da competência]]="",0,MONTH(TBRegistrosEntradas[[#This Row],[Data da competência]]))</f>
        <v>5</v>
      </c>
      <c r="K218">
        <f>IF(TBRegistrosEntradas[[#This Row],[Data da competência]]="",0,YEAR(TBRegistrosEntradas[[#This Row],[Data da competência]]))</f>
        <v>2019</v>
      </c>
      <c r="L218" s="36">
        <f>IF(TBRegistrosEntradas[[#This Row],[Data do caixa previsto]]="",0,MONTH(TBRegistrosEntradas[[#This Row],[Data do caixa previsto]]))</f>
        <v>5</v>
      </c>
      <c r="M218">
        <f>IF(TBRegistrosEntradas[[#This Row],[Data do caixa previsto]]="",0,YEAR(TBRegistrosEntradas[[#This Row],[Data do caixa previsto]]))</f>
        <v>2019</v>
      </c>
      <c r="N218" t="str">
        <f ca="1">IF(AND(TBRegistrosEntradas[[#This Row],[Data do caixa previsto]]&lt;TODAY(),TBRegistrosEntradas[[#This Row],[Data do caixa realizado]]=""),"Vencida","Não vencida")</f>
        <v>Não vencida</v>
      </c>
      <c r="O218" t="str">
        <f>IF(TBRegistrosEntradas[[#This Row],[Data da competência]]=TBRegistrosEntradas[[#This Row],[Data do caixa previsto]],"À vista","A prazo")</f>
        <v>A prazo</v>
      </c>
      <c r="P21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19" spans="1:16" x14ac:dyDescent="0.25">
      <c r="B219" s="3">
        <v>43597</v>
      </c>
      <c r="C219" s="3">
        <v>43605</v>
      </c>
      <c r="D219" t="s">
        <v>7</v>
      </c>
      <c r="E219" t="s">
        <v>16</v>
      </c>
      <c r="F219" t="s">
        <v>258</v>
      </c>
      <c r="G219" s="49">
        <v>667</v>
      </c>
      <c r="H219">
        <f>IF(TBRegistrosEntradas[[#This Row],[Data do caixa realizado]]="",0,MONTH(TBRegistrosEntradas[[#This Row],[Data do caixa realizado]]))</f>
        <v>0</v>
      </c>
      <c r="I219">
        <f>IF(TBRegistrosEntradas[[#This Row],[Data do caixa realizado]]="",0,YEAR(TBRegistrosEntradas[[#This Row],[Data do caixa realizado]]))</f>
        <v>0</v>
      </c>
      <c r="J219">
        <f>IF(TBRegistrosEntradas[[#This Row],[Data da competência]]="",0,MONTH(TBRegistrosEntradas[[#This Row],[Data da competência]]))</f>
        <v>5</v>
      </c>
      <c r="K219">
        <f>IF(TBRegistrosEntradas[[#This Row],[Data da competência]]="",0,YEAR(TBRegistrosEntradas[[#This Row],[Data da competência]]))</f>
        <v>2019</v>
      </c>
      <c r="L219" s="36">
        <f>IF(TBRegistrosEntradas[[#This Row],[Data do caixa previsto]]="",0,MONTH(TBRegistrosEntradas[[#This Row],[Data do caixa previsto]]))</f>
        <v>5</v>
      </c>
      <c r="M219">
        <f>IF(TBRegistrosEntradas[[#This Row],[Data do caixa previsto]]="",0,YEAR(TBRegistrosEntradas[[#This Row],[Data do caixa previsto]]))</f>
        <v>2019</v>
      </c>
      <c r="N219" t="str">
        <f ca="1">IF(AND(TBRegistrosEntradas[[#This Row],[Data do caixa previsto]]&lt;TODAY(),TBRegistrosEntradas[[#This Row],[Data do caixa realizado]]=""),"Vencida","Não vencida")</f>
        <v>Vencida</v>
      </c>
      <c r="O219" t="str">
        <f>IF(TBRegistrosEntradas[[#This Row],[Data da competência]]=TBRegistrosEntradas[[#This Row],[Data do caixa previsto]],"À vista","A prazo")</f>
        <v>A prazo</v>
      </c>
      <c r="P21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1795</v>
      </c>
    </row>
    <row r="220" spans="1:16" x14ac:dyDescent="0.25">
      <c r="A220" s="3">
        <v>43631</v>
      </c>
      <c r="B220" s="3">
        <v>43600</v>
      </c>
      <c r="C220" s="3">
        <v>43631</v>
      </c>
      <c r="D220" t="s">
        <v>7</v>
      </c>
      <c r="E220" t="s">
        <v>16</v>
      </c>
      <c r="F220" t="s">
        <v>259</v>
      </c>
      <c r="G220" s="49">
        <v>1006</v>
      </c>
      <c r="H220">
        <f>IF(TBRegistrosEntradas[[#This Row],[Data do caixa realizado]]="",0,MONTH(TBRegistrosEntradas[[#This Row],[Data do caixa realizado]]))</f>
        <v>6</v>
      </c>
      <c r="I220">
        <f>IF(TBRegistrosEntradas[[#This Row],[Data do caixa realizado]]="",0,YEAR(TBRegistrosEntradas[[#This Row],[Data do caixa realizado]]))</f>
        <v>2019</v>
      </c>
      <c r="J220">
        <f>IF(TBRegistrosEntradas[[#This Row],[Data da competência]]="",0,MONTH(TBRegistrosEntradas[[#This Row],[Data da competência]]))</f>
        <v>5</v>
      </c>
      <c r="K220">
        <f>IF(TBRegistrosEntradas[[#This Row],[Data da competência]]="",0,YEAR(TBRegistrosEntradas[[#This Row],[Data da competência]]))</f>
        <v>2019</v>
      </c>
      <c r="L220" s="36">
        <f>IF(TBRegistrosEntradas[[#This Row],[Data do caixa previsto]]="",0,MONTH(TBRegistrosEntradas[[#This Row],[Data do caixa previsto]]))</f>
        <v>6</v>
      </c>
      <c r="M220">
        <f>IF(TBRegistrosEntradas[[#This Row],[Data do caixa previsto]]="",0,YEAR(TBRegistrosEntradas[[#This Row],[Data do caixa previsto]]))</f>
        <v>2019</v>
      </c>
      <c r="N220" t="str">
        <f ca="1">IF(AND(TBRegistrosEntradas[[#This Row],[Data do caixa previsto]]&lt;TODAY(),TBRegistrosEntradas[[#This Row],[Data do caixa realizado]]=""),"Vencida","Não vencida")</f>
        <v>Não vencida</v>
      </c>
      <c r="O220" t="str">
        <f>IF(TBRegistrosEntradas[[#This Row],[Data da competência]]=TBRegistrosEntradas[[#This Row],[Data do caixa previsto]],"À vista","A prazo")</f>
        <v>A prazo</v>
      </c>
      <c r="P22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21" spans="1:16" x14ac:dyDescent="0.25">
      <c r="A221" s="3">
        <v>43686</v>
      </c>
      <c r="B221" s="3">
        <v>43604</v>
      </c>
      <c r="C221" s="3">
        <v>43635</v>
      </c>
      <c r="D221" t="s">
        <v>7</v>
      </c>
      <c r="E221" t="s">
        <v>17</v>
      </c>
      <c r="F221" t="s">
        <v>260</v>
      </c>
      <c r="G221" s="49">
        <v>1071</v>
      </c>
      <c r="H221">
        <f>IF(TBRegistrosEntradas[[#This Row],[Data do caixa realizado]]="",0,MONTH(TBRegistrosEntradas[[#This Row],[Data do caixa realizado]]))</f>
        <v>8</v>
      </c>
      <c r="I221">
        <f>IF(TBRegistrosEntradas[[#This Row],[Data do caixa realizado]]="",0,YEAR(TBRegistrosEntradas[[#This Row],[Data do caixa realizado]]))</f>
        <v>2019</v>
      </c>
      <c r="J221">
        <f>IF(TBRegistrosEntradas[[#This Row],[Data da competência]]="",0,MONTH(TBRegistrosEntradas[[#This Row],[Data da competência]]))</f>
        <v>5</v>
      </c>
      <c r="K221">
        <f>IF(TBRegistrosEntradas[[#This Row],[Data da competência]]="",0,YEAR(TBRegistrosEntradas[[#This Row],[Data da competência]]))</f>
        <v>2019</v>
      </c>
      <c r="L221" s="36">
        <f>IF(TBRegistrosEntradas[[#This Row],[Data do caixa previsto]]="",0,MONTH(TBRegistrosEntradas[[#This Row],[Data do caixa previsto]]))</f>
        <v>6</v>
      </c>
      <c r="M221">
        <f>IF(TBRegistrosEntradas[[#This Row],[Data do caixa previsto]]="",0,YEAR(TBRegistrosEntradas[[#This Row],[Data do caixa previsto]]))</f>
        <v>2019</v>
      </c>
      <c r="N221" t="str">
        <f ca="1">IF(AND(TBRegistrosEntradas[[#This Row],[Data do caixa previsto]]&lt;TODAY(),TBRegistrosEntradas[[#This Row],[Data do caixa realizado]]=""),"Vencida","Não vencida")</f>
        <v>Não vencida</v>
      </c>
      <c r="O221" t="str">
        <f>IF(TBRegistrosEntradas[[#This Row],[Data da competência]]=TBRegistrosEntradas[[#This Row],[Data do caixa previsto]],"À vista","A prazo")</f>
        <v>A prazo</v>
      </c>
      <c r="P22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51</v>
      </c>
    </row>
    <row r="222" spans="1:16" x14ac:dyDescent="0.25">
      <c r="A222" s="3">
        <v>43630</v>
      </c>
      <c r="B222" s="3">
        <v>43609</v>
      </c>
      <c r="C222" s="3">
        <v>43630</v>
      </c>
      <c r="D222" t="s">
        <v>7</v>
      </c>
      <c r="E222" t="s">
        <v>15</v>
      </c>
      <c r="F222" t="s">
        <v>261</v>
      </c>
      <c r="G222" s="49">
        <v>2194</v>
      </c>
      <c r="H222">
        <f>IF(TBRegistrosEntradas[[#This Row],[Data do caixa realizado]]="",0,MONTH(TBRegistrosEntradas[[#This Row],[Data do caixa realizado]]))</f>
        <v>6</v>
      </c>
      <c r="I222">
        <f>IF(TBRegistrosEntradas[[#This Row],[Data do caixa realizado]]="",0,YEAR(TBRegistrosEntradas[[#This Row],[Data do caixa realizado]]))</f>
        <v>2019</v>
      </c>
      <c r="J222">
        <f>IF(TBRegistrosEntradas[[#This Row],[Data da competência]]="",0,MONTH(TBRegistrosEntradas[[#This Row],[Data da competência]]))</f>
        <v>5</v>
      </c>
      <c r="K222">
        <f>IF(TBRegistrosEntradas[[#This Row],[Data da competência]]="",0,YEAR(TBRegistrosEntradas[[#This Row],[Data da competência]]))</f>
        <v>2019</v>
      </c>
      <c r="L222" s="36">
        <f>IF(TBRegistrosEntradas[[#This Row],[Data do caixa previsto]]="",0,MONTH(TBRegistrosEntradas[[#This Row],[Data do caixa previsto]]))</f>
        <v>6</v>
      </c>
      <c r="M222">
        <f>IF(TBRegistrosEntradas[[#This Row],[Data do caixa previsto]]="",0,YEAR(TBRegistrosEntradas[[#This Row],[Data do caixa previsto]]))</f>
        <v>2019</v>
      </c>
      <c r="N222" t="str">
        <f ca="1">IF(AND(TBRegistrosEntradas[[#This Row],[Data do caixa previsto]]&lt;TODAY(),TBRegistrosEntradas[[#This Row],[Data do caixa realizado]]=""),"Vencida","Não vencida")</f>
        <v>Não vencida</v>
      </c>
      <c r="O222" t="str">
        <f>IF(TBRegistrosEntradas[[#This Row],[Data da competência]]=TBRegistrosEntradas[[#This Row],[Data do caixa previsto]],"À vista","A prazo")</f>
        <v>A prazo</v>
      </c>
      <c r="P22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23" spans="1:16" x14ac:dyDescent="0.25">
      <c r="A223" s="3">
        <v>43611</v>
      </c>
      <c r="B223" s="3">
        <v>43611</v>
      </c>
      <c r="C223" s="3">
        <v>43611</v>
      </c>
      <c r="D223" t="s">
        <v>7</v>
      </c>
      <c r="E223" t="s">
        <v>16</v>
      </c>
      <c r="F223" t="s">
        <v>262</v>
      </c>
      <c r="G223" s="49">
        <v>2531</v>
      </c>
      <c r="H223">
        <f>IF(TBRegistrosEntradas[[#This Row],[Data do caixa realizado]]="",0,MONTH(TBRegistrosEntradas[[#This Row],[Data do caixa realizado]]))</f>
        <v>5</v>
      </c>
      <c r="I223">
        <f>IF(TBRegistrosEntradas[[#This Row],[Data do caixa realizado]]="",0,YEAR(TBRegistrosEntradas[[#This Row],[Data do caixa realizado]]))</f>
        <v>2019</v>
      </c>
      <c r="J223">
        <f>IF(TBRegistrosEntradas[[#This Row],[Data da competência]]="",0,MONTH(TBRegistrosEntradas[[#This Row],[Data da competência]]))</f>
        <v>5</v>
      </c>
      <c r="K223">
        <f>IF(TBRegistrosEntradas[[#This Row],[Data da competência]]="",0,YEAR(TBRegistrosEntradas[[#This Row],[Data da competência]]))</f>
        <v>2019</v>
      </c>
      <c r="L223" s="36">
        <f>IF(TBRegistrosEntradas[[#This Row],[Data do caixa previsto]]="",0,MONTH(TBRegistrosEntradas[[#This Row],[Data do caixa previsto]]))</f>
        <v>5</v>
      </c>
      <c r="M223">
        <f>IF(TBRegistrosEntradas[[#This Row],[Data do caixa previsto]]="",0,YEAR(TBRegistrosEntradas[[#This Row],[Data do caixa previsto]]))</f>
        <v>2019</v>
      </c>
      <c r="N223" t="str">
        <f ca="1">IF(AND(TBRegistrosEntradas[[#This Row],[Data do caixa previsto]]&lt;TODAY(),TBRegistrosEntradas[[#This Row],[Data do caixa realizado]]=""),"Vencida","Não vencida")</f>
        <v>Não vencida</v>
      </c>
      <c r="O223" t="str">
        <f>IF(TBRegistrosEntradas[[#This Row],[Data da competência]]=TBRegistrosEntradas[[#This Row],[Data do caixa previsto]],"À vista","A prazo")</f>
        <v>À vista</v>
      </c>
      <c r="P22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24" spans="1:16" x14ac:dyDescent="0.25">
      <c r="A224" s="3">
        <v>43708</v>
      </c>
      <c r="B224" s="3">
        <v>43614</v>
      </c>
      <c r="C224" s="3">
        <v>43655</v>
      </c>
      <c r="D224" t="s">
        <v>7</v>
      </c>
      <c r="E224" t="s">
        <v>14</v>
      </c>
      <c r="F224" t="s">
        <v>263</v>
      </c>
      <c r="G224" s="49">
        <v>657</v>
      </c>
      <c r="H224">
        <f>IF(TBRegistrosEntradas[[#This Row],[Data do caixa realizado]]="",0,MONTH(TBRegistrosEntradas[[#This Row],[Data do caixa realizado]]))</f>
        <v>8</v>
      </c>
      <c r="I224">
        <f>IF(TBRegistrosEntradas[[#This Row],[Data do caixa realizado]]="",0,YEAR(TBRegistrosEntradas[[#This Row],[Data do caixa realizado]]))</f>
        <v>2019</v>
      </c>
      <c r="J224">
        <f>IF(TBRegistrosEntradas[[#This Row],[Data da competência]]="",0,MONTH(TBRegistrosEntradas[[#This Row],[Data da competência]]))</f>
        <v>5</v>
      </c>
      <c r="K224">
        <f>IF(TBRegistrosEntradas[[#This Row],[Data da competência]]="",0,YEAR(TBRegistrosEntradas[[#This Row],[Data da competência]]))</f>
        <v>2019</v>
      </c>
      <c r="L224" s="36">
        <f>IF(TBRegistrosEntradas[[#This Row],[Data do caixa previsto]]="",0,MONTH(TBRegistrosEntradas[[#This Row],[Data do caixa previsto]]))</f>
        <v>7</v>
      </c>
      <c r="M224">
        <f>IF(TBRegistrosEntradas[[#This Row],[Data do caixa previsto]]="",0,YEAR(TBRegistrosEntradas[[#This Row],[Data do caixa previsto]]))</f>
        <v>2019</v>
      </c>
      <c r="N224" t="str">
        <f ca="1">IF(AND(TBRegistrosEntradas[[#This Row],[Data do caixa previsto]]&lt;TODAY(),TBRegistrosEntradas[[#This Row],[Data do caixa realizado]]=""),"Vencida","Não vencida")</f>
        <v>Não vencida</v>
      </c>
      <c r="O224" t="str">
        <f>IF(TBRegistrosEntradas[[#This Row],[Data da competência]]=TBRegistrosEntradas[[#This Row],[Data do caixa previsto]],"À vista","A prazo")</f>
        <v>A prazo</v>
      </c>
      <c r="P22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53</v>
      </c>
    </row>
    <row r="225" spans="1:16" x14ac:dyDescent="0.25">
      <c r="A225" s="3">
        <v>43648</v>
      </c>
      <c r="B225" s="3">
        <v>43615</v>
      </c>
      <c r="C225" s="3">
        <v>43648</v>
      </c>
      <c r="D225" t="s">
        <v>7</v>
      </c>
      <c r="E225" t="s">
        <v>13</v>
      </c>
      <c r="F225" t="s">
        <v>264</v>
      </c>
      <c r="G225" s="49">
        <v>4535</v>
      </c>
      <c r="H225">
        <f>IF(TBRegistrosEntradas[[#This Row],[Data do caixa realizado]]="",0,MONTH(TBRegistrosEntradas[[#This Row],[Data do caixa realizado]]))</f>
        <v>7</v>
      </c>
      <c r="I225">
        <f>IF(TBRegistrosEntradas[[#This Row],[Data do caixa realizado]]="",0,YEAR(TBRegistrosEntradas[[#This Row],[Data do caixa realizado]]))</f>
        <v>2019</v>
      </c>
      <c r="J225">
        <f>IF(TBRegistrosEntradas[[#This Row],[Data da competência]]="",0,MONTH(TBRegistrosEntradas[[#This Row],[Data da competência]]))</f>
        <v>5</v>
      </c>
      <c r="K225">
        <f>IF(TBRegistrosEntradas[[#This Row],[Data da competência]]="",0,YEAR(TBRegistrosEntradas[[#This Row],[Data da competência]]))</f>
        <v>2019</v>
      </c>
      <c r="L225" s="36">
        <f>IF(TBRegistrosEntradas[[#This Row],[Data do caixa previsto]]="",0,MONTH(TBRegistrosEntradas[[#This Row],[Data do caixa previsto]]))</f>
        <v>7</v>
      </c>
      <c r="M225">
        <f>IF(TBRegistrosEntradas[[#This Row],[Data do caixa previsto]]="",0,YEAR(TBRegistrosEntradas[[#This Row],[Data do caixa previsto]]))</f>
        <v>2019</v>
      </c>
      <c r="N225" t="str">
        <f ca="1">IF(AND(TBRegistrosEntradas[[#This Row],[Data do caixa previsto]]&lt;TODAY(),TBRegistrosEntradas[[#This Row],[Data do caixa realizado]]=""),"Vencida","Não vencida")</f>
        <v>Não vencida</v>
      </c>
      <c r="O225" t="str">
        <f>IF(TBRegistrosEntradas[[#This Row],[Data da competência]]=TBRegistrosEntradas[[#This Row],[Data do caixa previsto]],"À vista","A prazo")</f>
        <v>A prazo</v>
      </c>
      <c r="P225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26" spans="1:16" x14ac:dyDescent="0.25">
      <c r="A226" s="3">
        <v>43667</v>
      </c>
      <c r="B226" s="3">
        <v>43620</v>
      </c>
      <c r="C226" s="3">
        <v>43641</v>
      </c>
      <c r="D226" t="s">
        <v>7</v>
      </c>
      <c r="E226" t="s">
        <v>16</v>
      </c>
      <c r="F226" t="s">
        <v>265</v>
      </c>
      <c r="G226" s="49">
        <v>1848</v>
      </c>
      <c r="H226">
        <f>IF(TBRegistrosEntradas[[#This Row],[Data do caixa realizado]]="",0,MONTH(TBRegistrosEntradas[[#This Row],[Data do caixa realizado]]))</f>
        <v>7</v>
      </c>
      <c r="I226">
        <f>IF(TBRegistrosEntradas[[#This Row],[Data do caixa realizado]]="",0,YEAR(TBRegistrosEntradas[[#This Row],[Data do caixa realizado]]))</f>
        <v>2019</v>
      </c>
      <c r="J226">
        <f>IF(TBRegistrosEntradas[[#This Row],[Data da competência]]="",0,MONTH(TBRegistrosEntradas[[#This Row],[Data da competência]]))</f>
        <v>6</v>
      </c>
      <c r="K226">
        <f>IF(TBRegistrosEntradas[[#This Row],[Data da competência]]="",0,YEAR(TBRegistrosEntradas[[#This Row],[Data da competência]]))</f>
        <v>2019</v>
      </c>
      <c r="L226" s="36">
        <f>IF(TBRegistrosEntradas[[#This Row],[Data do caixa previsto]]="",0,MONTH(TBRegistrosEntradas[[#This Row],[Data do caixa previsto]]))</f>
        <v>6</v>
      </c>
      <c r="M226">
        <f>IF(TBRegistrosEntradas[[#This Row],[Data do caixa previsto]]="",0,YEAR(TBRegistrosEntradas[[#This Row],[Data do caixa previsto]]))</f>
        <v>2019</v>
      </c>
      <c r="N226" t="str">
        <f ca="1">IF(AND(TBRegistrosEntradas[[#This Row],[Data do caixa previsto]]&lt;TODAY(),TBRegistrosEntradas[[#This Row],[Data do caixa realizado]]=""),"Vencida","Não vencida")</f>
        <v>Não vencida</v>
      </c>
      <c r="O226" t="str">
        <f>IF(TBRegistrosEntradas[[#This Row],[Data da competência]]=TBRegistrosEntradas[[#This Row],[Data do caixa previsto]],"À vista","A prazo")</f>
        <v>A prazo</v>
      </c>
      <c r="P226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26</v>
      </c>
    </row>
    <row r="227" spans="1:16" x14ac:dyDescent="0.25">
      <c r="A227" s="3">
        <v>43633</v>
      </c>
      <c r="B227" s="3">
        <v>43625</v>
      </c>
      <c r="C227" s="3">
        <v>43632</v>
      </c>
      <c r="D227" t="s">
        <v>7</v>
      </c>
      <c r="E227" t="s">
        <v>16</v>
      </c>
      <c r="F227" t="s">
        <v>266</v>
      </c>
      <c r="G227" s="49">
        <v>191</v>
      </c>
      <c r="H227">
        <f>IF(TBRegistrosEntradas[[#This Row],[Data do caixa realizado]]="",0,MONTH(TBRegistrosEntradas[[#This Row],[Data do caixa realizado]]))</f>
        <v>6</v>
      </c>
      <c r="I227">
        <f>IF(TBRegistrosEntradas[[#This Row],[Data do caixa realizado]]="",0,YEAR(TBRegistrosEntradas[[#This Row],[Data do caixa realizado]]))</f>
        <v>2019</v>
      </c>
      <c r="J227">
        <f>IF(TBRegistrosEntradas[[#This Row],[Data da competência]]="",0,MONTH(TBRegistrosEntradas[[#This Row],[Data da competência]]))</f>
        <v>6</v>
      </c>
      <c r="K227">
        <f>IF(TBRegistrosEntradas[[#This Row],[Data da competência]]="",0,YEAR(TBRegistrosEntradas[[#This Row],[Data da competência]]))</f>
        <v>2019</v>
      </c>
      <c r="L227" s="36">
        <f>IF(TBRegistrosEntradas[[#This Row],[Data do caixa previsto]]="",0,MONTH(TBRegistrosEntradas[[#This Row],[Data do caixa previsto]]))</f>
        <v>6</v>
      </c>
      <c r="M227">
        <f>IF(TBRegistrosEntradas[[#This Row],[Data do caixa previsto]]="",0,YEAR(TBRegistrosEntradas[[#This Row],[Data do caixa previsto]]))</f>
        <v>2019</v>
      </c>
      <c r="N227" t="str">
        <f ca="1">IF(AND(TBRegistrosEntradas[[#This Row],[Data do caixa previsto]]&lt;TODAY(),TBRegistrosEntradas[[#This Row],[Data do caixa realizado]]=""),"Vencida","Não vencida")</f>
        <v>Não vencida</v>
      </c>
      <c r="O227" t="str">
        <f>IF(TBRegistrosEntradas[[#This Row],[Data da competência]]=TBRegistrosEntradas[[#This Row],[Data do caixa previsto]],"À vista","A prazo")</f>
        <v>A prazo</v>
      </c>
      <c r="P227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</v>
      </c>
    </row>
    <row r="228" spans="1:16" x14ac:dyDescent="0.25">
      <c r="B228" s="3">
        <v>43629</v>
      </c>
      <c r="C228" s="3">
        <v>43668</v>
      </c>
      <c r="D228" t="s">
        <v>7</v>
      </c>
      <c r="E228" t="s">
        <v>13</v>
      </c>
      <c r="F228" t="s">
        <v>267</v>
      </c>
      <c r="G228" s="49">
        <v>508</v>
      </c>
      <c r="H228">
        <f>IF(TBRegistrosEntradas[[#This Row],[Data do caixa realizado]]="",0,MONTH(TBRegistrosEntradas[[#This Row],[Data do caixa realizado]]))</f>
        <v>0</v>
      </c>
      <c r="I228">
        <f>IF(TBRegistrosEntradas[[#This Row],[Data do caixa realizado]]="",0,YEAR(TBRegistrosEntradas[[#This Row],[Data do caixa realizado]]))</f>
        <v>0</v>
      </c>
      <c r="J228">
        <f>IF(TBRegistrosEntradas[[#This Row],[Data da competência]]="",0,MONTH(TBRegistrosEntradas[[#This Row],[Data da competência]]))</f>
        <v>6</v>
      </c>
      <c r="K228">
        <f>IF(TBRegistrosEntradas[[#This Row],[Data da competência]]="",0,YEAR(TBRegistrosEntradas[[#This Row],[Data da competência]]))</f>
        <v>2019</v>
      </c>
      <c r="L228" s="36">
        <f>IF(TBRegistrosEntradas[[#This Row],[Data do caixa previsto]]="",0,MONTH(TBRegistrosEntradas[[#This Row],[Data do caixa previsto]]))</f>
        <v>7</v>
      </c>
      <c r="M228">
        <f>IF(TBRegistrosEntradas[[#This Row],[Data do caixa previsto]]="",0,YEAR(TBRegistrosEntradas[[#This Row],[Data do caixa previsto]]))</f>
        <v>2019</v>
      </c>
      <c r="N228" t="str">
        <f ca="1">IF(AND(TBRegistrosEntradas[[#This Row],[Data do caixa previsto]]&lt;TODAY(),TBRegistrosEntradas[[#This Row],[Data do caixa realizado]]=""),"Vencida","Não vencida")</f>
        <v>Vencida</v>
      </c>
      <c r="O228" t="str">
        <f>IF(TBRegistrosEntradas[[#This Row],[Data da competência]]=TBRegistrosEntradas[[#This Row],[Data do caixa previsto]],"À vista","A prazo")</f>
        <v>A prazo</v>
      </c>
      <c r="P228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1732</v>
      </c>
    </row>
    <row r="229" spans="1:16" x14ac:dyDescent="0.25">
      <c r="A229" s="3">
        <v>43663</v>
      </c>
      <c r="B229" s="3">
        <v>43631</v>
      </c>
      <c r="C229" s="3">
        <v>43663</v>
      </c>
      <c r="D229" t="s">
        <v>7</v>
      </c>
      <c r="E229" t="s">
        <v>15</v>
      </c>
      <c r="F229" t="s">
        <v>268</v>
      </c>
      <c r="G229" s="49">
        <v>1482</v>
      </c>
      <c r="H229">
        <f>IF(TBRegistrosEntradas[[#This Row],[Data do caixa realizado]]="",0,MONTH(TBRegistrosEntradas[[#This Row],[Data do caixa realizado]]))</f>
        <v>7</v>
      </c>
      <c r="I229">
        <f>IF(TBRegistrosEntradas[[#This Row],[Data do caixa realizado]]="",0,YEAR(TBRegistrosEntradas[[#This Row],[Data do caixa realizado]]))</f>
        <v>2019</v>
      </c>
      <c r="J229">
        <f>IF(TBRegistrosEntradas[[#This Row],[Data da competência]]="",0,MONTH(TBRegistrosEntradas[[#This Row],[Data da competência]]))</f>
        <v>6</v>
      </c>
      <c r="K229">
        <f>IF(TBRegistrosEntradas[[#This Row],[Data da competência]]="",0,YEAR(TBRegistrosEntradas[[#This Row],[Data da competência]]))</f>
        <v>2019</v>
      </c>
      <c r="L229" s="36">
        <f>IF(TBRegistrosEntradas[[#This Row],[Data do caixa previsto]]="",0,MONTH(TBRegistrosEntradas[[#This Row],[Data do caixa previsto]]))</f>
        <v>7</v>
      </c>
      <c r="M229">
        <f>IF(TBRegistrosEntradas[[#This Row],[Data do caixa previsto]]="",0,YEAR(TBRegistrosEntradas[[#This Row],[Data do caixa previsto]]))</f>
        <v>2019</v>
      </c>
      <c r="N229" t="str">
        <f ca="1">IF(AND(TBRegistrosEntradas[[#This Row],[Data do caixa previsto]]&lt;TODAY(),TBRegistrosEntradas[[#This Row],[Data do caixa realizado]]=""),"Vencida","Não vencida")</f>
        <v>Não vencida</v>
      </c>
      <c r="O229" t="str">
        <f>IF(TBRegistrosEntradas[[#This Row],[Data da competência]]=TBRegistrosEntradas[[#This Row],[Data do caixa previsto]],"À vista","A prazo")</f>
        <v>A prazo</v>
      </c>
      <c r="P229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30" spans="1:16" x14ac:dyDescent="0.25">
      <c r="A230" s="3">
        <v>43647</v>
      </c>
      <c r="B230" s="3">
        <v>43632</v>
      </c>
      <c r="C230" s="3">
        <v>43647</v>
      </c>
      <c r="D230" t="s">
        <v>7</v>
      </c>
      <c r="E230" t="s">
        <v>17</v>
      </c>
      <c r="F230" t="s">
        <v>269</v>
      </c>
      <c r="G230" s="49">
        <v>555</v>
      </c>
      <c r="H230">
        <f>IF(TBRegistrosEntradas[[#This Row],[Data do caixa realizado]]="",0,MONTH(TBRegistrosEntradas[[#This Row],[Data do caixa realizado]]))</f>
        <v>7</v>
      </c>
      <c r="I230">
        <f>IF(TBRegistrosEntradas[[#This Row],[Data do caixa realizado]]="",0,YEAR(TBRegistrosEntradas[[#This Row],[Data do caixa realizado]]))</f>
        <v>2019</v>
      </c>
      <c r="J230">
        <f>IF(TBRegistrosEntradas[[#This Row],[Data da competência]]="",0,MONTH(TBRegistrosEntradas[[#This Row],[Data da competência]]))</f>
        <v>6</v>
      </c>
      <c r="K230">
        <f>IF(TBRegistrosEntradas[[#This Row],[Data da competência]]="",0,YEAR(TBRegistrosEntradas[[#This Row],[Data da competência]]))</f>
        <v>2019</v>
      </c>
      <c r="L230" s="36">
        <f>IF(TBRegistrosEntradas[[#This Row],[Data do caixa previsto]]="",0,MONTH(TBRegistrosEntradas[[#This Row],[Data do caixa previsto]]))</f>
        <v>7</v>
      </c>
      <c r="M230">
        <f>IF(TBRegistrosEntradas[[#This Row],[Data do caixa previsto]]="",0,YEAR(TBRegistrosEntradas[[#This Row],[Data do caixa previsto]]))</f>
        <v>2019</v>
      </c>
      <c r="N230" t="str">
        <f ca="1">IF(AND(TBRegistrosEntradas[[#This Row],[Data do caixa previsto]]&lt;TODAY(),TBRegistrosEntradas[[#This Row],[Data do caixa realizado]]=""),"Vencida","Não vencida")</f>
        <v>Não vencida</v>
      </c>
      <c r="O230" t="str">
        <f>IF(TBRegistrosEntradas[[#This Row],[Data da competência]]=TBRegistrosEntradas[[#This Row],[Data do caixa previsto]],"À vista","A prazo")</f>
        <v>A prazo</v>
      </c>
      <c r="P230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31" spans="1:16" x14ac:dyDescent="0.25">
      <c r="A231" s="3">
        <v>43741</v>
      </c>
      <c r="B231" s="3">
        <v>43636</v>
      </c>
      <c r="C231" s="3">
        <v>43687</v>
      </c>
      <c r="D231" t="s">
        <v>7</v>
      </c>
      <c r="E231" t="s">
        <v>13</v>
      </c>
      <c r="F231" t="s">
        <v>270</v>
      </c>
      <c r="G231" s="49">
        <v>1906</v>
      </c>
      <c r="H231">
        <f>IF(TBRegistrosEntradas[[#This Row],[Data do caixa realizado]]="",0,MONTH(TBRegistrosEntradas[[#This Row],[Data do caixa realizado]]))</f>
        <v>10</v>
      </c>
      <c r="I231">
        <f>IF(TBRegistrosEntradas[[#This Row],[Data do caixa realizado]]="",0,YEAR(TBRegistrosEntradas[[#This Row],[Data do caixa realizado]]))</f>
        <v>2019</v>
      </c>
      <c r="J231">
        <f>IF(TBRegistrosEntradas[[#This Row],[Data da competência]]="",0,MONTH(TBRegistrosEntradas[[#This Row],[Data da competência]]))</f>
        <v>6</v>
      </c>
      <c r="K231">
        <f>IF(TBRegistrosEntradas[[#This Row],[Data da competência]]="",0,YEAR(TBRegistrosEntradas[[#This Row],[Data da competência]]))</f>
        <v>2019</v>
      </c>
      <c r="L231" s="36">
        <f>IF(TBRegistrosEntradas[[#This Row],[Data do caixa previsto]]="",0,MONTH(TBRegistrosEntradas[[#This Row],[Data do caixa previsto]]))</f>
        <v>8</v>
      </c>
      <c r="M231">
        <f>IF(TBRegistrosEntradas[[#This Row],[Data do caixa previsto]]="",0,YEAR(TBRegistrosEntradas[[#This Row],[Data do caixa previsto]]))</f>
        <v>2019</v>
      </c>
      <c r="N231" t="str">
        <f ca="1">IF(AND(TBRegistrosEntradas[[#This Row],[Data do caixa previsto]]&lt;TODAY(),TBRegistrosEntradas[[#This Row],[Data do caixa realizado]]=""),"Vencida","Não vencida")</f>
        <v>Não vencida</v>
      </c>
      <c r="O231" t="str">
        <f>IF(TBRegistrosEntradas[[#This Row],[Data da competência]]=TBRegistrosEntradas[[#This Row],[Data do caixa previsto]],"À vista","A prazo")</f>
        <v>A prazo</v>
      </c>
      <c r="P231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54</v>
      </c>
    </row>
    <row r="232" spans="1:16" x14ac:dyDescent="0.25">
      <c r="A232" s="3">
        <v>43645</v>
      </c>
      <c r="B232" s="3">
        <v>43641</v>
      </c>
      <c r="C232" s="3">
        <v>43645</v>
      </c>
      <c r="D232" t="s">
        <v>7</v>
      </c>
      <c r="E232" t="s">
        <v>13</v>
      </c>
      <c r="F232" t="s">
        <v>271</v>
      </c>
      <c r="G232" s="49">
        <v>450</v>
      </c>
      <c r="H232">
        <f>IF(TBRegistrosEntradas[[#This Row],[Data do caixa realizado]]="",0,MONTH(TBRegistrosEntradas[[#This Row],[Data do caixa realizado]]))</f>
        <v>6</v>
      </c>
      <c r="I232">
        <f>IF(TBRegistrosEntradas[[#This Row],[Data do caixa realizado]]="",0,YEAR(TBRegistrosEntradas[[#This Row],[Data do caixa realizado]]))</f>
        <v>2019</v>
      </c>
      <c r="J232">
        <f>IF(TBRegistrosEntradas[[#This Row],[Data da competência]]="",0,MONTH(TBRegistrosEntradas[[#This Row],[Data da competência]]))</f>
        <v>6</v>
      </c>
      <c r="K232">
        <f>IF(TBRegistrosEntradas[[#This Row],[Data da competência]]="",0,YEAR(TBRegistrosEntradas[[#This Row],[Data da competência]]))</f>
        <v>2019</v>
      </c>
      <c r="L232" s="36">
        <f>IF(TBRegistrosEntradas[[#This Row],[Data do caixa previsto]]="",0,MONTH(TBRegistrosEntradas[[#This Row],[Data do caixa previsto]]))</f>
        <v>6</v>
      </c>
      <c r="M232">
        <f>IF(TBRegistrosEntradas[[#This Row],[Data do caixa previsto]]="",0,YEAR(TBRegistrosEntradas[[#This Row],[Data do caixa previsto]]))</f>
        <v>2019</v>
      </c>
      <c r="N232" t="str">
        <f ca="1">IF(AND(TBRegistrosEntradas[[#This Row],[Data do caixa previsto]]&lt;TODAY(),TBRegistrosEntradas[[#This Row],[Data do caixa realizado]]=""),"Vencida","Não vencida")</f>
        <v>Não vencida</v>
      </c>
      <c r="O232" t="str">
        <f>IF(TBRegistrosEntradas[[#This Row],[Data da competência]]=TBRegistrosEntradas[[#This Row],[Data do caixa previsto]],"À vista","A prazo")</f>
        <v>A prazo</v>
      </c>
      <c r="P232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0</v>
      </c>
    </row>
    <row r="233" spans="1:16" x14ac:dyDescent="0.25">
      <c r="B233" s="3">
        <v>43644</v>
      </c>
      <c r="C233" s="3">
        <v>43662</v>
      </c>
      <c r="D233" t="s">
        <v>7</v>
      </c>
      <c r="E233" t="s">
        <v>16</v>
      </c>
      <c r="F233" t="s">
        <v>272</v>
      </c>
      <c r="G233" s="49">
        <v>1479</v>
      </c>
      <c r="H233">
        <f>IF(TBRegistrosEntradas[[#This Row],[Data do caixa realizado]]="",0,MONTH(TBRegistrosEntradas[[#This Row],[Data do caixa realizado]]))</f>
        <v>0</v>
      </c>
      <c r="I233">
        <f>IF(TBRegistrosEntradas[[#This Row],[Data do caixa realizado]]="",0,YEAR(TBRegistrosEntradas[[#This Row],[Data do caixa realizado]]))</f>
        <v>0</v>
      </c>
      <c r="J233">
        <f>IF(TBRegistrosEntradas[[#This Row],[Data da competência]]="",0,MONTH(TBRegistrosEntradas[[#This Row],[Data da competência]]))</f>
        <v>6</v>
      </c>
      <c r="K233">
        <f>IF(TBRegistrosEntradas[[#This Row],[Data da competência]]="",0,YEAR(TBRegistrosEntradas[[#This Row],[Data da competência]]))</f>
        <v>2019</v>
      </c>
      <c r="L233" s="36">
        <f>IF(TBRegistrosEntradas[[#This Row],[Data do caixa previsto]]="",0,MONTH(TBRegistrosEntradas[[#This Row],[Data do caixa previsto]]))</f>
        <v>7</v>
      </c>
      <c r="M233">
        <f>IF(TBRegistrosEntradas[[#This Row],[Data do caixa previsto]]="",0,YEAR(TBRegistrosEntradas[[#This Row],[Data do caixa previsto]]))</f>
        <v>2019</v>
      </c>
      <c r="N233" t="str">
        <f ca="1">IF(AND(TBRegistrosEntradas[[#This Row],[Data do caixa previsto]]&lt;TODAY(),TBRegistrosEntradas[[#This Row],[Data do caixa realizado]]=""),"Vencida","Não vencida")</f>
        <v>Vencida</v>
      </c>
      <c r="O233" t="str">
        <f>IF(TBRegistrosEntradas[[#This Row],[Data da competência]]=TBRegistrosEntradas[[#This Row],[Data do caixa previsto]],"À vista","A prazo")</f>
        <v>A prazo</v>
      </c>
      <c r="P233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1738</v>
      </c>
    </row>
    <row r="234" spans="1:16" x14ac:dyDescent="0.25">
      <c r="A234" s="3">
        <v>43727</v>
      </c>
      <c r="B234" s="3">
        <v>43645</v>
      </c>
      <c r="C234" s="3">
        <v>43647</v>
      </c>
      <c r="D234" t="s">
        <v>7</v>
      </c>
      <c r="E234" t="s">
        <v>16</v>
      </c>
      <c r="F234" t="s">
        <v>273</v>
      </c>
      <c r="G234" s="49">
        <v>3446</v>
      </c>
      <c r="H234">
        <f>IF(TBRegistrosEntradas[[#This Row],[Data do caixa realizado]]="",0,MONTH(TBRegistrosEntradas[[#This Row],[Data do caixa realizado]]))</f>
        <v>9</v>
      </c>
      <c r="I234">
        <f>IF(TBRegistrosEntradas[[#This Row],[Data do caixa realizado]]="",0,YEAR(TBRegistrosEntradas[[#This Row],[Data do caixa realizado]]))</f>
        <v>2019</v>
      </c>
      <c r="J234">
        <f>IF(TBRegistrosEntradas[[#This Row],[Data da competência]]="",0,MONTH(TBRegistrosEntradas[[#This Row],[Data da competência]]))</f>
        <v>6</v>
      </c>
      <c r="K234">
        <f>IF(TBRegistrosEntradas[[#This Row],[Data da competência]]="",0,YEAR(TBRegistrosEntradas[[#This Row],[Data da competência]]))</f>
        <v>2019</v>
      </c>
      <c r="L234" s="36">
        <f>IF(TBRegistrosEntradas[[#This Row],[Data do caixa previsto]]="",0,MONTH(TBRegistrosEntradas[[#This Row],[Data do caixa previsto]]))</f>
        <v>7</v>
      </c>
      <c r="M234">
        <f>IF(TBRegistrosEntradas[[#This Row],[Data do caixa previsto]]="",0,YEAR(TBRegistrosEntradas[[#This Row],[Data do caixa previsto]]))</f>
        <v>2019</v>
      </c>
      <c r="N234" t="str">
        <f ca="1">IF(AND(TBRegistrosEntradas[[#This Row],[Data do caixa previsto]]&lt;TODAY(),TBRegistrosEntradas[[#This Row],[Data do caixa realizado]]=""),"Vencida","Não vencida")</f>
        <v>Não vencida</v>
      </c>
      <c r="O234" t="str">
        <f>IF(TBRegistrosEntradas[[#This Row],[Data da competência]]=TBRegistrosEntradas[[#This Row],[Data do caixa previsto]],"À vista","A prazo")</f>
        <v>A prazo</v>
      </c>
      <c r="P234">
        <f ca="1">IF(TBRegistrosEntradas[[#This Row],[Data do caixa realizado]]=TBRegistrosEntradas[[#This Row],[Data do caixa previsto]],0,IF(TBRegistrosEntradas[[#This Row],[Data do caixa realizado]]&gt;TBRegistrosEntradas[[#This Row],[Data do caixa previsto]],TBRegistrosEntradas[[#This Row],[Data do caixa realizado]]-TBRegistrosEntradas[[#This Row],[Data do caixa previsto]],IF(TBRegistrosEntradas[[#This Row],[Data do caixa realizado]]="",TODAY()-TBRegistrosEntradas[[#This Row],[Data do caixa previsto]],0)))</f>
        <v>80</v>
      </c>
    </row>
  </sheetData>
  <sheetProtection selectLockedCells="1" autoFilter="0"/>
  <mergeCells count="1">
    <mergeCell ref="A1:G1"/>
  </mergeCells>
  <dataValidations count="2">
    <dataValidation type="list" allowBlank="1" showInputMessage="1" showErrorMessage="1" sqref="D2:D3" xr:uid="{FDE24AC5-93BE-45C0-A975-7DDE466DBC4B}">
      <formula1>"''=TBPCENtradasN_1"</formula1>
    </dataValidation>
    <dataValidation type="list" allowBlank="1" showInputMessage="1" showErrorMessage="1" sqref="E4:E234" xr:uid="{513A88E3-DE17-4940-A198-86624EA658F4}">
      <formula1>OFFSET(TBPCEntradasN2Dados,MATCH(D4,TBPCEntradasN2Dados,0),1, COUNTIF(TBPCEntradasN2Dados,D4))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0442DF-E7EB-4AE1-BF6A-F2CB163DA269}">
          <x14:formula1>
            <xm:f>PCEntradasN1!$B$5:$B$9</xm:f>
          </x14:formula1>
          <xm:sqref>D4:D234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CD01-FC25-496C-897A-259AD01552AD}">
  <dimension ref="A1:M26"/>
  <sheetViews>
    <sheetView showGridLines="0" workbookViewId="0">
      <selection activeCell="B3" sqref="B3"/>
    </sheetView>
  </sheetViews>
  <sheetFormatPr defaultColWidth="0" defaultRowHeight="15" x14ac:dyDescent="0.25"/>
  <cols>
    <col min="1" max="1" width="43.140625" bestFit="1" customWidth="1"/>
    <col min="2" max="13" width="12.42578125" bestFit="1" customWidth="1"/>
    <col min="14" max="16384" width="9.140625" hidden="1"/>
  </cols>
  <sheetData>
    <row r="1" spans="1:13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</row>
    <row r="2" spans="1:13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1" t="s">
        <v>495</v>
      </c>
      <c r="B3" s="128">
        <v>2019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</row>
    <row r="6" spans="1:13" x14ac:dyDescent="0.25">
      <c r="A6" t="s">
        <v>496</v>
      </c>
    </row>
    <row r="7" spans="1:13" x14ac:dyDescent="0.25">
      <c r="A7" s="14" t="s">
        <v>497</v>
      </c>
      <c r="B7" s="15" t="s">
        <v>502</v>
      </c>
      <c r="C7" s="15" t="s">
        <v>503</v>
      </c>
      <c r="D7" s="15" t="s">
        <v>504</v>
      </c>
      <c r="E7" s="15" t="s">
        <v>505</v>
      </c>
      <c r="F7" s="15" t="s">
        <v>506</v>
      </c>
      <c r="G7" s="15" t="s">
        <v>507</v>
      </c>
      <c r="H7" s="15" t="s">
        <v>508</v>
      </c>
      <c r="I7" s="15" t="s">
        <v>509</v>
      </c>
      <c r="J7" s="15" t="s">
        <v>510</v>
      </c>
      <c r="K7" s="15" t="s">
        <v>511</v>
      </c>
      <c r="L7" s="15" t="s">
        <v>512</v>
      </c>
      <c r="M7" s="16" t="s">
        <v>513</v>
      </c>
    </row>
    <row r="8" spans="1:13" x14ac:dyDescent="0.25">
      <c r="A8" s="12" t="s">
        <v>498</v>
      </c>
      <c r="B8" s="8">
        <f>SUMIFS(TBRegistrosEntradas[Valor],TBRegistrosEntradas[Ano caixa],"&lt;"&amp;$B$3,TBRegistrosEntradas[Ano caixa],"&lt;&gt;0")-SUMIFS(TBRegistrosSaídas[Valor],TBRegistrosSaídas[Ano caixa],"&lt;"&amp;$B$3,TBRegistrosSaídas[Ano caixa],"&lt;&gt;0")</f>
        <v>14746</v>
      </c>
      <c r="C8" s="8">
        <f>B11</f>
        <v>16188</v>
      </c>
      <c r="D8" s="8">
        <f t="shared" ref="D8:M8" si="0">C11</f>
        <v>21863</v>
      </c>
      <c r="E8" s="8">
        <f t="shared" si="0"/>
        <v>23864</v>
      </c>
      <c r="F8" s="8">
        <f t="shared" si="0"/>
        <v>12147</v>
      </c>
      <c r="G8" s="8">
        <f t="shared" si="0"/>
        <v>10954</v>
      </c>
      <c r="H8" s="8">
        <f t="shared" si="0"/>
        <v>-2743</v>
      </c>
      <c r="I8" s="8">
        <f t="shared" si="0"/>
        <v>-2189</v>
      </c>
      <c r="J8" s="8">
        <f t="shared" si="0"/>
        <v>-2976</v>
      </c>
      <c r="K8" s="8">
        <f t="shared" si="0"/>
        <v>-1230</v>
      </c>
      <c r="L8" s="8">
        <f t="shared" si="0"/>
        <v>-3097</v>
      </c>
      <c r="M8" s="19">
        <f t="shared" si="0"/>
        <v>-3097</v>
      </c>
    </row>
    <row r="9" spans="1:13" x14ac:dyDescent="0.25">
      <c r="A9" s="12" t="s">
        <v>499</v>
      </c>
      <c r="B9" s="8">
        <f>SUMIFS(TBRegistrosEntradas[Valor],TBRegistrosEntradas[[Mês caixa ]],B5,TBRegistrosEntradas[Ano caixa],$B$3)</f>
        <v>20033</v>
      </c>
      <c r="C9" s="8">
        <f>SUMIFS(TBRegistrosEntradas[Valor],TBRegistrosEntradas[[Mês caixa ]],C5,TBRegistrosEntradas[Ano caixa],$B$3)</f>
        <v>34683</v>
      </c>
      <c r="D9" s="8">
        <f>SUMIFS(TBRegistrosEntradas[Valor],TBRegistrosEntradas[[Mês caixa ]],D5,TBRegistrosEntradas[Ano caixa],$B$3)</f>
        <v>20323</v>
      </c>
      <c r="E9" s="8">
        <f>SUMIFS(TBRegistrosEntradas[Valor],TBRegistrosEntradas[[Mês caixa ]],E5,TBRegistrosEntradas[Ano caixa],$B$3)</f>
        <v>25152</v>
      </c>
      <c r="F9" s="8">
        <f>SUMIFS(TBRegistrosEntradas[Valor],TBRegistrosEntradas[[Mês caixa ]],F5,TBRegistrosEntradas[Ano caixa],$B$3)</f>
        <v>27509</v>
      </c>
      <c r="G9" s="8">
        <f>SUMIFS(TBRegistrosEntradas[Valor],TBRegistrosEntradas[[Mês caixa ]],G5,TBRegistrosEntradas[Ano caixa],$B$3)</f>
        <v>18189</v>
      </c>
      <c r="H9" s="8">
        <f>SUMIFS(TBRegistrosEntradas[Valor],TBRegistrosEntradas[[Mês caixa ]],H5,TBRegistrosEntradas[Ano caixa],$B$3)</f>
        <v>8420</v>
      </c>
      <c r="I9" s="8">
        <f>SUMIFS(TBRegistrosEntradas[Valor],TBRegistrosEntradas[[Mês caixa ]],I5,TBRegistrosEntradas[Ano caixa],$B$3)</f>
        <v>2337</v>
      </c>
      <c r="J9" s="8">
        <f>SUMIFS(TBRegistrosEntradas[Valor],TBRegistrosEntradas[[Mês caixa ]],J5,TBRegistrosEntradas[Ano caixa],$B$3)</f>
        <v>3446</v>
      </c>
      <c r="K9" s="8">
        <f>SUMIFS(TBRegistrosEntradas[Valor],TBRegistrosEntradas[[Mês caixa ]],K5,TBRegistrosEntradas[Ano caixa],$B$3)</f>
        <v>1906</v>
      </c>
      <c r="L9" s="8">
        <f>SUMIFS(TBRegistrosEntradas[Valor],TBRegistrosEntradas[[Mês caixa ]],L5,TBRegistrosEntradas[Ano caixa],$B$3)</f>
        <v>0</v>
      </c>
      <c r="M9" s="19">
        <f>SUMIFS(TBRegistrosEntradas[Valor],TBRegistrosEntradas[[Mês caixa ]],M5,TBRegistrosEntradas[Ano caixa],$B$3)</f>
        <v>0</v>
      </c>
    </row>
    <row r="10" spans="1:13" x14ac:dyDescent="0.25">
      <c r="A10" s="12" t="s">
        <v>500</v>
      </c>
      <c r="B10" s="8">
        <f>SUMIFS(TBRegistrosSaídas[Valor],TBRegistrosSaídas[Mês caixa],B5,TBRegistrosSaídas[Ano caixa],$B$3)</f>
        <v>18591</v>
      </c>
      <c r="C10" s="8">
        <f>SUMIFS(TBRegistrosSaídas[Valor],TBRegistrosSaídas[Mês caixa],C5,TBRegistrosSaídas[Ano caixa],$B$3)</f>
        <v>29008</v>
      </c>
      <c r="D10" s="8">
        <f>SUMIFS(TBRegistrosSaídas[Valor],TBRegistrosSaídas[Mês caixa],D5,TBRegistrosSaídas[Ano caixa],$B$3)</f>
        <v>18322</v>
      </c>
      <c r="E10" s="8">
        <f>SUMIFS(TBRegistrosSaídas[Valor],TBRegistrosSaídas[Mês caixa],E5,TBRegistrosSaídas[Ano caixa],$B$3)</f>
        <v>36869</v>
      </c>
      <c r="F10" s="8">
        <f>SUMIFS(TBRegistrosSaídas[Valor],TBRegistrosSaídas[Mês caixa],F5,TBRegistrosSaídas[Ano caixa],$B$3)</f>
        <v>28702</v>
      </c>
      <c r="G10" s="8">
        <f>SUMIFS(TBRegistrosSaídas[Valor],TBRegistrosSaídas[Mês caixa],G5,TBRegistrosSaídas[Ano caixa],$B$3)</f>
        <v>31886</v>
      </c>
      <c r="H10" s="8">
        <f>SUMIFS(TBRegistrosSaídas[Valor],TBRegistrosSaídas[Mês caixa],H5,TBRegistrosSaídas[Ano caixa],$B$3)</f>
        <v>7866</v>
      </c>
      <c r="I10" s="8">
        <f>SUMIFS(TBRegistrosSaídas[Valor],TBRegistrosSaídas[Mês caixa],I5,TBRegistrosSaídas[Ano caixa],$B$3)</f>
        <v>3124</v>
      </c>
      <c r="J10" s="8">
        <f>SUMIFS(TBRegistrosSaídas[Valor],TBRegistrosSaídas[Mês caixa],J5,TBRegistrosSaídas[Ano caixa],$B$3)</f>
        <v>1700</v>
      </c>
      <c r="K10" s="8">
        <f>SUMIFS(TBRegistrosSaídas[Valor],TBRegistrosSaídas[Mês caixa],K5,TBRegistrosSaídas[Ano caixa],$B$3)</f>
        <v>3773</v>
      </c>
      <c r="L10" s="8">
        <f>SUMIFS(TBRegistrosSaídas[Valor],TBRegistrosSaídas[Mês caixa],L5,TBRegistrosSaídas[Ano caixa],$B$3)</f>
        <v>0</v>
      </c>
      <c r="M10" s="19">
        <f>SUMIFS(TBRegistrosSaídas[Valor],TBRegistrosSaídas[Mês caixa],M5,TBRegistrosSaídas[Ano caixa],$B$3)</f>
        <v>0</v>
      </c>
    </row>
    <row r="11" spans="1:13" x14ac:dyDescent="0.25">
      <c r="A11" s="13" t="s">
        <v>501</v>
      </c>
      <c r="B11" s="20">
        <f>B8+B9-B10</f>
        <v>16188</v>
      </c>
      <c r="C11" s="20">
        <f t="shared" ref="C11:M11" si="1">C8+C9-C10</f>
        <v>21863</v>
      </c>
      <c r="D11" s="20">
        <f t="shared" si="1"/>
        <v>23864</v>
      </c>
      <c r="E11" s="20">
        <f t="shared" si="1"/>
        <v>12147</v>
      </c>
      <c r="F11" s="20">
        <f t="shared" si="1"/>
        <v>10954</v>
      </c>
      <c r="G11" s="20">
        <f t="shared" si="1"/>
        <v>-2743</v>
      </c>
      <c r="H11" s="20">
        <f t="shared" si="1"/>
        <v>-2189</v>
      </c>
      <c r="I11" s="20">
        <f t="shared" si="1"/>
        <v>-2976</v>
      </c>
      <c r="J11" s="20">
        <f t="shared" si="1"/>
        <v>-1230</v>
      </c>
      <c r="K11" s="20">
        <f t="shared" si="1"/>
        <v>-3097</v>
      </c>
      <c r="L11" s="20">
        <f t="shared" si="1"/>
        <v>-3097</v>
      </c>
      <c r="M11" s="21">
        <f t="shared" si="1"/>
        <v>-3097</v>
      </c>
    </row>
    <row r="13" spans="1:13" x14ac:dyDescent="0.25">
      <c r="A13" t="s">
        <v>514</v>
      </c>
    </row>
    <row r="14" spans="1:13" x14ac:dyDescent="0.25">
      <c r="A14" s="14" t="s">
        <v>497</v>
      </c>
      <c r="B14" s="15" t="s">
        <v>502</v>
      </c>
      <c r="C14" s="15" t="s">
        <v>503</v>
      </c>
      <c r="D14" s="15" t="s">
        <v>504</v>
      </c>
      <c r="E14" s="15" t="s">
        <v>505</v>
      </c>
      <c r="F14" s="15" t="s">
        <v>506</v>
      </c>
      <c r="G14" s="15" t="s">
        <v>507</v>
      </c>
      <c r="H14" s="15" t="s">
        <v>508</v>
      </c>
      <c r="I14" s="15" t="s">
        <v>509</v>
      </c>
      <c r="J14" s="15" t="s">
        <v>510</v>
      </c>
      <c r="K14" s="15" t="s">
        <v>511</v>
      </c>
      <c r="L14" s="15" t="s">
        <v>512</v>
      </c>
      <c r="M14" s="16" t="s">
        <v>513</v>
      </c>
    </row>
    <row r="15" spans="1:13" x14ac:dyDescent="0.25">
      <c r="A15" s="12" t="s">
        <v>498</v>
      </c>
      <c r="B15" s="8">
        <f>SUMIFS(TBRegistrosEntradas[Valor],TBRegistrosEntradas[Ano competência],"&lt;"&amp;$B$3,TBRegistrosEntradas[Ano competência],"&lt;&gt;0")-SUMIFS(TBRegistrosSaídas[Valor],TBRegistrosSaídas[Ano competência],"&lt;"&amp;$B$3,TBRegistrosSaídas[Ano competência],"&lt;&gt;0")</f>
        <v>42367</v>
      </c>
      <c r="C15" s="8">
        <f>B18</f>
        <v>34684</v>
      </c>
      <c r="D15" s="8">
        <f t="shared" ref="D15:M15" si="2">C18</f>
        <v>40111</v>
      </c>
      <c r="E15" s="8">
        <f t="shared" si="2"/>
        <v>27220</v>
      </c>
      <c r="F15" s="8">
        <f t="shared" si="2"/>
        <v>23048</v>
      </c>
      <c r="G15" s="8">
        <f t="shared" si="2"/>
        <v>8340</v>
      </c>
      <c r="H15" s="8">
        <f t="shared" si="2"/>
        <v>3236</v>
      </c>
      <c r="I15" s="8">
        <f t="shared" si="2"/>
        <v>3236</v>
      </c>
      <c r="J15" s="8">
        <f t="shared" si="2"/>
        <v>3236</v>
      </c>
      <c r="K15" s="8">
        <f t="shared" si="2"/>
        <v>3236</v>
      </c>
      <c r="L15" s="8">
        <f t="shared" si="2"/>
        <v>3236</v>
      </c>
      <c r="M15" s="19">
        <f t="shared" si="2"/>
        <v>3236</v>
      </c>
    </row>
    <row r="16" spans="1:13" x14ac:dyDescent="0.25">
      <c r="A16" s="12" t="s">
        <v>499</v>
      </c>
      <c r="B16" s="8">
        <f>SUMIFS(TBRegistrosEntradas[Valor],TBRegistrosEntradas[Ano competência],$B$3, TBRegistrosEntradas[Mês competência],B5)</f>
        <v>22897</v>
      </c>
      <c r="C16" s="8">
        <f>SUMIFS(TBRegistrosEntradas[Valor],TBRegistrosEntradas[Ano competência],$B$3, TBRegistrosEntradas[Mês competência],C5)</f>
        <v>31755</v>
      </c>
      <c r="D16" s="8">
        <f>SUMIFS(TBRegistrosEntradas[Valor],TBRegistrosEntradas[Ano competência],$B$3, TBRegistrosEntradas[Mês competência],D5)</f>
        <v>18601</v>
      </c>
      <c r="E16" s="8">
        <f>SUMIFS(TBRegistrosEntradas[Valor],TBRegistrosEntradas[Ano competência],$B$3, TBRegistrosEntradas[Mês competência],E5)</f>
        <v>22939</v>
      </c>
      <c r="F16" s="8">
        <f>SUMIFS(TBRegistrosEntradas[Valor],TBRegistrosEntradas[Ano competência],$B$3, TBRegistrosEntradas[Mês competência],F5)</f>
        <v>22602</v>
      </c>
      <c r="G16" s="8">
        <f>SUMIFS(TBRegistrosEntradas[Valor],TBRegistrosEntradas[Ano competência],$B$3, TBRegistrosEntradas[Mês competência],G5)</f>
        <v>11865</v>
      </c>
      <c r="H16" s="8">
        <f>SUMIFS(TBRegistrosEntradas[Valor],TBRegistrosEntradas[Ano competência],$B$3, TBRegistrosEntradas[Mês competência],H5)</f>
        <v>0</v>
      </c>
      <c r="I16" s="8">
        <f>SUMIFS(TBRegistrosEntradas[Valor],TBRegistrosEntradas[Ano competência],$B$3, TBRegistrosEntradas[Mês competência],I5)</f>
        <v>0</v>
      </c>
      <c r="J16" s="8">
        <f>SUMIFS(TBRegistrosEntradas[Valor],TBRegistrosEntradas[Ano competência],$B$3, TBRegistrosEntradas[Mês competência],J5)</f>
        <v>0</v>
      </c>
      <c r="K16" s="8">
        <f>SUMIFS(TBRegistrosEntradas[Valor],TBRegistrosEntradas[Ano competência],$B$3, TBRegistrosEntradas[Mês competência],K5)</f>
        <v>0</v>
      </c>
      <c r="L16" s="8">
        <f>SUMIFS(TBRegistrosEntradas[Valor],TBRegistrosEntradas[Ano competência],$B$3, TBRegistrosEntradas[Mês competência],L5)</f>
        <v>0</v>
      </c>
      <c r="M16" s="19">
        <f>SUMIFS(TBRegistrosEntradas[Valor],TBRegistrosEntradas[Ano competência],$B$3, TBRegistrosEntradas[Mês competência],M5)</f>
        <v>0</v>
      </c>
    </row>
    <row r="17" spans="1:13" x14ac:dyDescent="0.25">
      <c r="A17" s="12" t="s">
        <v>500</v>
      </c>
      <c r="B17" s="8">
        <f>SUMIFS(TBRegistrosSaídas[Valor],TBRegistrosSaídas[Ano competência],$B$3, TBRegistrosSaídas[Mês competência],B5)</f>
        <v>30580</v>
      </c>
      <c r="C17" s="8">
        <f>SUMIFS(TBRegistrosSaídas[Valor],TBRegistrosSaídas[Ano competência],$B$3, TBRegistrosSaídas[Mês competência],C5)</f>
        <v>26328</v>
      </c>
      <c r="D17" s="8">
        <f>SUMIFS(TBRegistrosSaídas[Valor],TBRegistrosSaídas[Ano competência],$B$3, TBRegistrosSaídas[Mês competência],D5)</f>
        <v>31492</v>
      </c>
      <c r="E17" s="8">
        <f>SUMIFS(TBRegistrosSaídas[Valor],TBRegistrosSaídas[Ano competência],$B$3, TBRegistrosSaídas[Mês competência],E5)</f>
        <v>27111</v>
      </c>
      <c r="F17" s="8">
        <f>SUMIFS(TBRegistrosSaídas[Valor],TBRegistrosSaídas[Ano competência],$B$3, TBRegistrosSaídas[Mês competência],F5)</f>
        <v>37310</v>
      </c>
      <c r="G17" s="8">
        <f>SUMIFS(TBRegistrosSaídas[Valor],TBRegistrosSaídas[Ano competência],$B$3, TBRegistrosSaídas[Mês competência],G5)</f>
        <v>16969</v>
      </c>
      <c r="H17" s="8">
        <f>SUMIFS(TBRegistrosSaídas[Valor],TBRegistrosSaídas[Ano competência],$B$3, TBRegistrosSaídas[Mês competência],H5)</f>
        <v>0</v>
      </c>
      <c r="I17" s="8">
        <f>SUMIFS(TBRegistrosSaídas[Valor],TBRegistrosSaídas[Ano competência],$B$3, TBRegistrosSaídas[Mês competência],I5)</f>
        <v>0</v>
      </c>
      <c r="J17" s="8">
        <f>SUMIFS(TBRegistrosSaídas[Valor],TBRegistrosSaídas[Ano competência],$B$3, TBRegistrosSaídas[Mês competência],J5)</f>
        <v>0</v>
      </c>
      <c r="K17" s="8">
        <f>SUMIFS(TBRegistrosSaídas[Valor],TBRegistrosSaídas[Ano competência],$B$3, TBRegistrosSaídas[Mês competência],K5)</f>
        <v>0</v>
      </c>
      <c r="L17" s="8">
        <f>SUMIFS(TBRegistrosSaídas[Valor],TBRegistrosSaídas[Ano competência],$B$3, TBRegistrosSaídas[Mês competência],L5)</f>
        <v>0</v>
      </c>
      <c r="M17" s="19">
        <f>SUMIFS(TBRegistrosSaídas[Valor],TBRegistrosSaídas[Ano competência],$B$3, TBRegistrosSaídas[Mês competência],M5)</f>
        <v>0</v>
      </c>
    </row>
    <row r="18" spans="1:13" x14ac:dyDescent="0.25">
      <c r="A18" s="13" t="s">
        <v>501</v>
      </c>
      <c r="B18" s="20">
        <f>B15+B16-B17</f>
        <v>34684</v>
      </c>
      <c r="C18" s="20">
        <f t="shared" ref="C18:M18" si="3">C15+C16-C17</f>
        <v>40111</v>
      </c>
      <c r="D18" s="20">
        <f t="shared" si="3"/>
        <v>27220</v>
      </c>
      <c r="E18" s="20">
        <f t="shared" si="3"/>
        <v>23048</v>
      </c>
      <c r="F18" s="20">
        <f t="shared" si="3"/>
        <v>8340</v>
      </c>
      <c r="G18" s="20">
        <f t="shared" si="3"/>
        <v>3236</v>
      </c>
      <c r="H18" s="20">
        <f t="shared" si="3"/>
        <v>3236</v>
      </c>
      <c r="I18" s="20">
        <f t="shared" si="3"/>
        <v>3236</v>
      </c>
      <c r="J18" s="20">
        <f t="shared" si="3"/>
        <v>3236</v>
      </c>
      <c r="K18" s="20">
        <f t="shared" si="3"/>
        <v>3236</v>
      </c>
      <c r="L18" s="20">
        <f t="shared" si="3"/>
        <v>3236</v>
      </c>
      <c r="M18" s="21">
        <f t="shared" si="3"/>
        <v>3236</v>
      </c>
    </row>
    <row r="20" spans="1:13" x14ac:dyDescent="0.25">
      <c r="A20" t="s">
        <v>515</v>
      </c>
    </row>
    <row r="21" spans="1:13" x14ac:dyDescent="0.25">
      <c r="A21" s="14" t="s">
        <v>497</v>
      </c>
      <c r="B21" s="15" t="s">
        <v>502</v>
      </c>
      <c r="C21" s="15" t="s">
        <v>503</v>
      </c>
      <c r="D21" s="15" t="s">
        <v>504</v>
      </c>
      <c r="E21" s="15" t="s">
        <v>505</v>
      </c>
      <c r="F21" s="15" t="s">
        <v>506</v>
      </c>
      <c r="G21" s="15" t="s">
        <v>507</v>
      </c>
      <c r="H21" s="15" t="s">
        <v>508</v>
      </c>
      <c r="I21" s="15" t="s">
        <v>509</v>
      </c>
      <c r="J21" s="15" t="s">
        <v>510</v>
      </c>
      <c r="K21" s="15" t="s">
        <v>511</v>
      </c>
      <c r="L21" s="15" t="s">
        <v>512</v>
      </c>
      <c r="M21" s="16" t="s">
        <v>513</v>
      </c>
    </row>
    <row r="22" spans="1:13" x14ac:dyDescent="0.25">
      <c r="A22" s="12" t="s">
        <v>516</v>
      </c>
      <c r="B22" s="8">
        <f>B16</f>
        <v>22897</v>
      </c>
      <c r="C22" s="8">
        <f t="shared" ref="C22:M22" si="4">C16</f>
        <v>31755</v>
      </c>
      <c r="D22" s="8">
        <f t="shared" si="4"/>
        <v>18601</v>
      </c>
      <c r="E22" s="8">
        <f t="shared" si="4"/>
        <v>22939</v>
      </c>
      <c r="F22" s="8">
        <f t="shared" si="4"/>
        <v>22602</v>
      </c>
      <c r="G22" s="8">
        <f t="shared" si="4"/>
        <v>11865</v>
      </c>
      <c r="H22" s="8">
        <f t="shared" si="4"/>
        <v>0</v>
      </c>
      <c r="I22" s="8">
        <f t="shared" si="4"/>
        <v>0</v>
      </c>
      <c r="J22" s="8">
        <f t="shared" si="4"/>
        <v>0</v>
      </c>
      <c r="K22" s="8">
        <f t="shared" si="4"/>
        <v>0</v>
      </c>
      <c r="L22" s="8">
        <f t="shared" si="4"/>
        <v>0</v>
      </c>
      <c r="M22" s="8">
        <f t="shared" si="4"/>
        <v>0</v>
      </c>
    </row>
    <row r="23" spans="1:13" x14ac:dyDescent="0.25">
      <c r="A23" s="12" t="s">
        <v>517</v>
      </c>
      <c r="B23" s="8">
        <f>B17</f>
        <v>30580</v>
      </c>
      <c r="C23" s="8">
        <f t="shared" ref="C23:M23" si="5">C17</f>
        <v>26328</v>
      </c>
      <c r="D23" s="8">
        <f t="shared" si="5"/>
        <v>31492</v>
      </c>
      <c r="E23" s="8">
        <f t="shared" si="5"/>
        <v>27111</v>
      </c>
      <c r="F23" s="8">
        <f t="shared" si="5"/>
        <v>37310</v>
      </c>
      <c r="G23" s="8">
        <f t="shared" si="5"/>
        <v>16969</v>
      </c>
      <c r="H23" s="8">
        <f t="shared" si="5"/>
        <v>0</v>
      </c>
      <c r="I23" s="8">
        <f t="shared" si="5"/>
        <v>0</v>
      </c>
      <c r="J23" s="8">
        <f t="shared" si="5"/>
        <v>0</v>
      </c>
      <c r="K23" s="8">
        <f t="shared" si="5"/>
        <v>0</v>
      </c>
      <c r="L23" s="8">
        <f t="shared" si="5"/>
        <v>0</v>
      </c>
      <c r="M23" s="8">
        <f t="shared" si="5"/>
        <v>0</v>
      </c>
    </row>
    <row r="24" spans="1:13" x14ac:dyDescent="0.25">
      <c r="A24" s="17" t="s">
        <v>518</v>
      </c>
      <c r="B24" s="22">
        <f>IF(B22-B23&lt;0,0,B22-B23)</f>
        <v>0</v>
      </c>
      <c r="C24" s="22">
        <f t="shared" ref="C24:M24" si="6">IF(C22-C23&lt;0,0,C22-C23)</f>
        <v>5427</v>
      </c>
      <c r="D24" s="22">
        <f t="shared" si="6"/>
        <v>0</v>
      </c>
      <c r="E24" s="22">
        <f t="shared" si="6"/>
        <v>0</v>
      </c>
      <c r="F24" s="22">
        <f t="shared" si="6"/>
        <v>0</v>
      </c>
      <c r="G24" s="22">
        <f t="shared" si="6"/>
        <v>0</v>
      </c>
      <c r="H24" s="22">
        <f t="shared" si="6"/>
        <v>0</v>
      </c>
      <c r="I24" s="22">
        <f t="shared" si="6"/>
        <v>0</v>
      </c>
      <c r="J24" s="22">
        <f t="shared" si="6"/>
        <v>0</v>
      </c>
      <c r="K24" s="22">
        <f t="shared" si="6"/>
        <v>0</v>
      </c>
      <c r="L24" s="22">
        <f t="shared" si="6"/>
        <v>0</v>
      </c>
      <c r="M24" s="22">
        <f t="shared" si="6"/>
        <v>0</v>
      </c>
    </row>
    <row r="25" spans="1:13" x14ac:dyDescent="0.25">
      <c r="A25" s="17" t="s">
        <v>519</v>
      </c>
      <c r="B25" s="22">
        <f>IF(B22-B23&lt;0,B22-B23,0)</f>
        <v>-7683</v>
      </c>
      <c r="C25" s="22">
        <f t="shared" ref="C25:M25" si="7">IF(C22-C23&lt;0,C22-C23,0)</f>
        <v>0</v>
      </c>
      <c r="D25" s="22">
        <f t="shared" si="7"/>
        <v>-12891</v>
      </c>
      <c r="E25" s="22">
        <f t="shared" si="7"/>
        <v>-4172</v>
      </c>
      <c r="F25" s="22">
        <f t="shared" si="7"/>
        <v>-14708</v>
      </c>
      <c r="G25" s="22">
        <f t="shared" si="7"/>
        <v>-5104</v>
      </c>
      <c r="H25" s="22">
        <f t="shared" si="7"/>
        <v>0</v>
      </c>
      <c r="I25" s="22">
        <f t="shared" si="7"/>
        <v>0</v>
      </c>
      <c r="J25" s="22">
        <f t="shared" si="7"/>
        <v>0</v>
      </c>
      <c r="K25" s="22">
        <f t="shared" si="7"/>
        <v>0</v>
      </c>
      <c r="L25" s="22">
        <f t="shared" si="7"/>
        <v>0</v>
      </c>
      <c r="M25" s="22">
        <f t="shared" si="7"/>
        <v>0</v>
      </c>
    </row>
    <row r="26" spans="1:13" x14ac:dyDescent="0.25">
      <c r="A26" s="18" t="s">
        <v>520</v>
      </c>
      <c r="B26" s="23">
        <f>B22-B23</f>
        <v>-7683</v>
      </c>
      <c r="C26" s="23">
        <f>C22-C23+B26</f>
        <v>-2256</v>
      </c>
      <c r="D26" s="23">
        <f t="shared" ref="D26:M26" si="8">D22-D23+C26</f>
        <v>-15147</v>
      </c>
      <c r="E26" s="23">
        <f t="shared" si="8"/>
        <v>-19319</v>
      </c>
      <c r="F26" s="23">
        <f t="shared" si="8"/>
        <v>-34027</v>
      </c>
      <c r="G26" s="23">
        <f t="shared" si="8"/>
        <v>-39131</v>
      </c>
      <c r="H26" s="23">
        <f t="shared" si="8"/>
        <v>-39131</v>
      </c>
      <c r="I26" s="23">
        <f t="shared" si="8"/>
        <v>-39131</v>
      </c>
      <c r="J26" s="23">
        <f t="shared" si="8"/>
        <v>-39131</v>
      </c>
      <c r="K26" s="23">
        <f t="shared" si="8"/>
        <v>-39131</v>
      </c>
      <c r="L26" s="23">
        <f t="shared" si="8"/>
        <v>-39131</v>
      </c>
      <c r="M26" s="23">
        <f t="shared" si="8"/>
        <v>-39131</v>
      </c>
    </row>
  </sheetData>
  <sheetProtection sheet="1" objects="1" scenarios="1" selectLockedCells="1"/>
  <mergeCells count="1">
    <mergeCell ref="A1:M1"/>
  </mergeCells>
  <phoneticPr fontId="5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A6F2-6CCB-4ABC-8806-68FC65FBF599}">
  <dimension ref="A1:P15"/>
  <sheetViews>
    <sheetView showGridLines="0" workbookViewId="0">
      <selection activeCell="A8" sqref="A8"/>
    </sheetView>
  </sheetViews>
  <sheetFormatPr defaultColWidth="0" defaultRowHeight="15" x14ac:dyDescent="0.25"/>
  <cols>
    <col min="1" max="1" width="24.140625" bestFit="1" customWidth="1"/>
    <col min="2" max="2" width="20.28515625" bestFit="1" customWidth="1"/>
    <col min="3" max="13" width="11.85546875" bestFit="1" customWidth="1"/>
    <col min="14" max="14" width="12.85546875" bestFit="1" customWidth="1"/>
    <col min="15" max="16" width="0" hidden="1" customWidth="1"/>
    <col min="17" max="16384" width="9.140625" hidden="1"/>
  </cols>
  <sheetData>
    <row r="1" spans="1:14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30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24" t="s">
        <v>525</v>
      </c>
      <c r="B5" s="130" t="s">
        <v>526</v>
      </c>
    </row>
    <row r="7" spans="1:14" x14ac:dyDescent="0.25">
      <c r="A7" s="24" t="s">
        <v>530</v>
      </c>
      <c r="B7" s="131" t="s">
        <v>529</v>
      </c>
    </row>
    <row r="8" spans="1:14" x14ac:dyDescent="0.25">
      <c r="A8" s="131" t="s">
        <v>527</v>
      </c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 t="s">
        <v>528</v>
      </c>
    </row>
    <row r="9" spans="1:14" x14ac:dyDescent="0.25">
      <c r="A9" s="26" t="s">
        <v>7</v>
      </c>
      <c r="B9" s="28">
        <v>43479</v>
      </c>
      <c r="C9" s="28">
        <v>56516</v>
      </c>
      <c r="D9" s="28">
        <v>56059</v>
      </c>
      <c r="E9" s="28">
        <v>53165</v>
      </c>
      <c r="F9" s="28">
        <v>41611</v>
      </c>
      <c r="G9" s="28">
        <v>40576</v>
      </c>
      <c r="H9" s="28">
        <v>33298</v>
      </c>
      <c r="I9" s="28">
        <v>32438</v>
      </c>
      <c r="J9" s="28">
        <v>57887</v>
      </c>
      <c r="K9" s="28">
        <v>60137</v>
      </c>
      <c r="L9" s="28">
        <v>62513</v>
      </c>
      <c r="M9" s="28">
        <v>50431</v>
      </c>
      <c r="N9" s="28">
        <v>588110</v>
      </c>
    </row>
    <row r="10" spans="1:14" x14ac:dyDescent="0.25">
      <c r="A10" s="27" t="s">
        <v>13</v>
      </c>
      <c r="B10" s="28">
        <v>6857</v>
      </c>
      <c r="C10" s="28">
        <v>4461</v>
      </c>
      <c r="D10" s="28">
        <v>4800</v>
      </c>
      <c r="E10" s="28"/>
      <c r="F10" s="28">
        <v>10875</v>
      </c>
      <c r="G10" s="28">
        <v>9700</v>
      </c>
      <c r="H10" s="28">
        <v>2713</v>
      </c>
      <c r="I10" s="28">
        <v>3080</v>
      </c>
      <c r="J10" s="28">
        <v>2502</v>
      </c>
      <c r="K10" s="28">
        <v>7137</v>
      </c>
      <c r="L10" s="28">
        <v>7046</v>
      </c>
      <c r="M10" s="28">
        <v>4559</v>
      </c>
      <c r="N10" s="28">
        <v>63730</v>
      </c>
    </row>
    <row r="11" spans="1:14" x14ac:dyDescent="0.25">
      <c r="A11" s="27" t="s">
        <v>14</v>
      </c>
      <c r="B11" s="28">
        <v>3843</v>
      </c>
      <c r="C11" s="28">
        <v>11762</v>
      </c>
      <c r="D11" s="28">
        <v>9651</v>
      </c>
      <c r="E11" s="28">
        <v>14524</v>
      </c>
      <c r="F11" s="28">
        <v>5167</v>
      </c>
      <c r="G11" s="28">
        <v>2114</v>
      </c>
      <c r="H11" s="28">
        <v>8337</v>
      </c>
      <c r="I11" s="28">
        <v>7817</v>
      </c>
      <c r="J11" s="28">
        <v>14528</v>
      </c>
      <c r="K11" s="28">
        <v>10422</v>
      </c>
      <c r="L11" s="28">
        <v>10619</v>
      </c>
      <c r="M11" s="28">
        <v>16304</v>
      </c>
      <c r="N11" s="28">
        <v>115088</v>
      </c>
    </row>
    <row r="12" spans="1:14" x14ac:dyDescent="0.25">
      <c r="A12" s="27" t="s">
        <v>15</v>
      </c>
      <c r="B12" s="28">
        <v>6759</v>
      </c>
      <c r="C12" s="28">
        <v>13905</v>
      </c>
      <c r="D12" s="28">
        <v>10836</v>
      </c>
      <c r="E12" s="28">
        <v>5066</v>
      </c>
      <c r="F12" s="28">
        <v>2805</v>
      </c>
      <c r="G12" s="28">
        <v>4706</v>
      </c>
      <c r="H12" s="28">
        <v>1306</v>
      </c>
      <c r="I12" s="28"/>
      <c r="J12" s="28">
        <v>10681</v>
      </c>
      <c r="K12" s="28">
        <v>6465</v>
      </c>
      <c r="L12" s="28">
        <v>7373</v>
      </c>
      <c r="M12" s="28"/>
      <c r="N12" s="28">
        <v>69902</v>
      </c>
    </row>
    <row r="13" spans="1:14" x14ac:dyDescent="0.25">
      <c r="A13" s="27" t="s">
        <v>16</v>
      </c>
      <c r="B13" s="28">
        <v>18745</v>
      </c>
      <c r="C13" s="28">
        <v>20692</v>
      </c>
      <c r="D13" s="28">
        <v>13156</v>
      </c>
      <c r="E13" s="28">
        <v>32957</v>
      </c>
      <c r="F13" s="28">
        <v>13902</v>
      </c>
      <c r="G13" s="28">
        <v>19226</v>
      </c>
      <c r="H13" s="28">
        <v>12594</v>
      </c>
      <c r="I13" s="28">
        <v>11590</v>
      </c>
      <c r="J13" s="28">
        <v>27785</v>
      </c>
      <c r="K13" s="28">
        <v>20341</v>
      </c>
      <c r="L13" s="28">
        <v>28005</v>
      </c>
      <c r="M13" s="28">
        <v>17080</v>
      </c>
      <c r="N13" s="28">
        <v>236073</v>
      </c>
    </row>
    <row r="14" spans="1:14" x14ac:dyDescent="0.25">
      <c r="A14" s="27" t="s">
        <v>17</v>
      </c>
      <c r="B14" s="28">
        <v>7275</v>
      </c>
      <c r="C14" s="28">
        <v>5696</v>
      </c>
      <c r="D14" s="28">
        <v>17616</v>
      </c>
      <c r="E14" s="28">
        <v>618</v>
      </c>
      <c r="F14" s="28">
        <v>8862</v>
      </c>
      <c r="G14" s="28">
        <v>4830</v>
      </c>
      <c r="H14" s="28">
        <v>8348</v>
      </c>
      <c r="I14" s="28">
        <v>9951</v>
      </c>
      <c r="J14" s="28">
        <v>2391</v>
      </c>
      <c r="K14" s="28">
        <v>15772</v>
      </c>
      <c r="L14" s="28">
        <v>9470</v>
      </c>
      <c r="M14" s="28">
        <v>12488</v>
      </c>
      <c r="N14" s="28">
        <v>103317</v>
      </c>
    </row>
    <row r="15" spans="1:14" x14ac:dyDescent="0.25">
      <c r="A15" s="26" t="s">
        <v>528</v>
      </c>
      <c r="B15" s="28">
        <v>43479</v>
      </c>
      <c r="C15" s="28">
        <v>56516</v>
      </c>
      <c r="D15" s="28">
        <v>56059</v>
      </c>
      <c r="E15" s="28">
        <v>53165</v>
      </c>
      <c r="F15" s="28">
        <v>41611</v>
      </c>
      <c r="G15" s="28">
        <v>40576</v>
      </c>
      <c r="H15" s="28">
        <v>33298</v>
      </c>
      <c r="I15" s="28">
        <v>32438</v>
      </c>
      <c r="J15" s="28">
        <v>57887</v>
      </c>
      <c r="K15" s="28">
        <v>60137</v>
      </c>
      <c r="L15" s="28">
        <v>62513</v>
      </c>
      <c r="M15" s="28">
        <v>50431</v>
      </c>
      <c r="N15" s="28">
        <v>588110</v>
      </c>
    </row>
  </sheetData>
  <sheetProtection sheet="1" scenarios="1" selectLockedCells="1" autoFilter="0" pivotTables="0"/>
  <mergeCells count="1">
    <mergeCell ref="A1:N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5A6B-A6D1-461B-8A87-14B23D96EE9A}">
  <dimension ref="A1:P16"/>
  <sheetViews>
    <sheetView showGridLines="0" workbookViewId="0">
      <selection activeCell="B6" sqref="B6"/>
    </sheetView>
  </sheetViews>
  <sheetFormatPr defaultColWidth="0" defaultRowHeight="15" x14ac:dyDescent="0.25"/>
  <cols>
    <col min="1" max="1" width="24.7109375" bestFit="1" customWidth="1"/>
    <col min="2" max="2" width="20.140625" bestFit="1" customWidth="1"/>
    <col min="3" max="13" width="11.85546875" bestFit="1" customWidth="1"/>
    <col min="14" max="14" width="12.85546875" bestFit="1" customWidth="1"/>
    <col min="15" max="16" width="0" hidden="1" customWidth="1"/>
    <col min="17" max="16384" width="9.140625" hidden="1"/>
  </cols>
  <sheetData>
    <row r="1" spans="1:14" ht="26.25" x14ac:dyDescent="0.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30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6" spans="1:14" x14ac:dyDescent="0.25">
      <c r="A6" s="29" t="s">
        <v>525</v>
      </c>
      <c r="B6" s="129" t="s">
        <v>526</v>
      </c>
    </row>
    <row r="8" spans="1:14" x14ac:dyDescent="0.25">
      <c r="A8" s="30" t="s">
        <v>530</v>
      </c>
      <c r="B8" s="132" t="s">
        <v>529</v>
      </c>
    </row>
    <row r="9" spans="1:14" x14ac:dyDescent="0.25">
      <c r="A9" s="131" t="s">
        <v>527</v>
      </c>
      <c r="B9" s="25">
        <v>1</v>
      </c>
      <c r="C9" s="25">
        <v>2</v>
      </c>
      <c r="D9" s="25">
        <v>3</v>
      </c>
      <c r="E9" s="25">
        <v>4</v>
      </c>
      <c r="F9" s="25">
        <v>5</v>
      </c>
      <c r="G9" s="25">
        <v>6</v>
      </c>
      <c r="H9" s="25">
        <v>7</v>
      </c>
      <c r="I9" s="25">
        <v>8</v>
      </c>
      <c r="J9" s="25">
        <v>9</v>
      </c>
      <c r="K9" s="25">
        <v>10</v>
      </c>
      <c r="L9" s="25">
        <v>11</v>
      </c>
      <c r="M9" s="25">
        <v>12</v>
      </c>
      <c r="N9" s="25" t="s">
        <v>528</v>
      </c>
    </row>
    <row r="10" spans="1:14" x14ac:dyDescent="0.25">
      <c r="A10" s="26" t="s">
        <v>19</v>
      </c>
      <c r="B10" s="28">
        <v>72353</v>
      </c>
      <c r="C10" s="28">
        <v>51906</v>
      </c>
      <c r="D10" s="28">
        <v>55619</v>
      </c>
      <c r="E10" s="28">
        <v>41790</v>
      </c>
      <c r="F10" s="28">
        <v>62092</v>
      </c>
      <c r="G10" s="28">
        <v>41896</v>
      </c>
      <c r="H10" s="28">
        <v>34065</v>
      </c>
      <c r="I10" s="28">
        <v>32710</v>
      </c>
      <c r="J10" s="28">
        <v>42011</v>
      </c>
      <c r="K10" s="28">
        <v>46262</v>
      </c>
      <c r="L10" s="28">
        <v>48607</v>
      </c>
      <c r="M10" s="28">
        <v>55563</v>
      </c>
      <c r="N10" s="28">
        <v>584874</v>
      </c>
    </row>
    <row r="11" spans="1:14" x14ac:dyDescent="0.25">
      <c r="A11" s="27" t="s">
        <v>13</v>
      </c>
      <c r="B11" s="28">
        <v>7953</v>
      </c>
      <c r="C11" s="28">
        <v>4012</v>
      </c>
      <c r="D11" s="28">
        <v>15192</v>
      </c>
      <c r="E11" s="28">
        <v>6213</v>
      </c>
      <c r="F11" s="28">
        <v>6400</v>
      </c>
      <c r="G11" s="28">
        <v>1613</v>
      </c>
      <c r="H11" s="28"/>
      <c r="I11" s="28">
        <v>9987</v>
      </c>
      <c r="J11" s="28">
        <v>5001</v>
      </c>
      <c r="K11" s="28">
        <v>13446</v>
      </c>
      <c r="L11" s="28">
        <v>1542</v>
      </c>
      <c r="M11" s="28">
        <v>16042</v>
      </c>
      <c r="N11" s="28">
        <v>87401</v>
      </c>
    </row>
    <row r="12" spans="1:14" x14ac:dyDescent="0.25">
      <c r="A12" s="27" t="s">
        <v>14</v>
      </c>
      <c r="B12" s="28">
        <v>6054</v>
      </c>
      <c r="C12" s="28">
        <v>15916</v>
      </c>
      <c r="D12" s="28">
        <v>474</v>
      </c>
      <c r="E12" s="28">
        <v>3722</v>
      </c>
      <c r="F12" s="28">
        <v>18195</v>
      </c>
      <c r="G12" s="28">
        <v>10540</v>
      </c>
      <c r="H12" s="28">
        <v>14461</v>
      </c>
      <c r="I12" s="28">
        <v>4383</v>
      </c>
      <c r="J12" s="28">
        <v>3022</v>
      </c>
      <c r="K12" s="28">
        <v>1158</v>
      </c>
      <c r="L12" s="28">
        <v>7204</v>
      </c>
      <c r="M12" s="28">
        <v>5768</v>
      </c>
      <c r="N12" s="28">
        <v>90897</v>
      </c>
    </row>
    <row r="13" spans="1:14" x14ac:dyDescent="0.25">
      <c r="A13" s="27" t="s">
        <v>15</v>
      </c>
      <c r="B13" s="28">
        <v>2247</v>
      </c>
      <c r="C13" s="28">
        <v>10721</v>
      </c>
      <c r="D13" s="28">
        <v>8747</v>
      </c>
      <c r="E13" s="28">
        <v>7574</v>
      </c>
      <c r="F13" s="28"/>
      <c r="G13" s="28"/>
      <c r="H13" s="28">
        <v>1108</v>
      </c>
      <c r="I13" s="28">
        <v>4462</v>
      </c>
      <c r="J13" s="28">
        <v>7143</v>
      </c>
      <c r="K13" s="28">
        <v>14837</v>
      </c>
      <c r="L13" s="28">
        <v>5208</v>
      </c>
      <c r="M13" s="28">
        <v>8248</v>
      </c>
      <c r="N13" s="28">
        <v>70295</v>
      </c>
    </row>
    <row r="14" spans="1:14" x14ac:dyDescent="0.25">
      <c r="A14" s="27" t="s">
        <v>17</v>
      </c>
      <c r="B14" s="28">
        <v>23815</v>
      </c>
      <c r="C14" s="28">
        <v>4148</v>
      </c>
      <c r="D14" s="28">
        <v>9064</v>
      </c>
      <c r="E14" s="28"/>
      <c r="F14" s="28">
        <v>9140</v>
      </c>
      <c r="G14" s="28">
        <v>15271</v>
      </c>
      <c r="H14" s="28">
        <v>7688</v>
      </c>
      <c r="I14" s="28">
        <v>7095</v>
      </c>
      <c r="J14" s="28">
        <v>9665</v>
      </c>
      <c r="K14" s="28">
        <v>1260</v>
      </c>
      <c r="L14" s="28">
        <v>5147</v>
      </c>
      <c r="M14" s="28">
        <v>6405</v>
      </c>
      <c r="N14" s="28">
        <v>98698</v>
      </c>
    </row>
    <row r="15" spans="1:14" x14ac:dyDescent="0.25">
      <c r="A15" s="27" t="s">
        <v>30</v>
      </c>
      <c r="B15" s="28">
        <v>32284</v>
      </c>
      <c r="C15" s="28">
        <v>17109</v>
      </c>
      <c r="D15" s="28">
        <v>22142</v>
      </c>
      <c r="E15" s="28">
        <v>24281</v>
      </c>
      <c r="F15" s="28">
        <v>28357</v>
      </c>
      <c r="G15" s="28">
        <v>14472</v>
      </c>
      <c r="H15" s="28">
        <v>10808</v>
      </c>
      <c r="I15" s="28">
        <v>6783</v>
      </c>
      <c r="J15" s="28">
        <v>17180</v>
      </c>
      <c r="K15" s="28">
        <v>15561</v>
      </c>
      <c r="L15" s="28">
        <v>29506</v>
      </c>
      <c r="M15" s="28">
        <v>19100</v>
      </c>
      <c r="N15" s="28">
        <v>237583</v>
      </c>
    </row>
    <row r="16" spans="1:14" x14ac:dyDescent="0.25">
      <c r="A16" s="26" t="s">
        <v>528</v>
      </c>
      <c r="B16" s="28">
        <v>72353</v>
      </c>
      <c r="C16" s="28">
        <v>51906</v>
      </c>
      <c r="D16" s="28">
        <v>55619</v>
      </c>
      <c r="E16" s="28">
        <v>41790</v>
      </c>
      <c r="F16" s="28">
        <v>62092</v>
      </c>
      <c r="G16" s="28">
        <v>41896</v>
      </c>
      <c r="H16" s="28">
        <v>34065</v>
      </c>
      <c r="I16" s="28">
        <v>32710</v>
      </c>
      <c r="J16" s="28">
        <v>42011</v>
      </c>
      <c r="K16" s="28">
        <v>46262</v>
      </c>
      <c r="L16" s="28">
        <v>48607</v>
      </c>
      <c r="M16" s="28">
        <v>55563</v>
      </c>
      <c r="N16" s="28">
        <v>584874</v>
      </c>
    </row>
  </sheetData>
  <sheetProtection sheet="1" scenarios="1" selectLockedCells="1" autoFilter="0" pivotTables="0"/>
  <mergeCells count="1">
    <mergeCell ref="A1:N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5</vt:i4>
      </vt:variant>
    </vt:vector>
  </HeadingPairs>
  <TitlesOfParts>
    <vt:vector size="22" baseType="lpstr">
      <vt:lpstr>Menu</vt:lpstr>
      <vt:lpstr>PCEntradasN1</vt:lpstr>
      <vt:lpstr>PCEntradasN2</vt:lpstr>
      <vt:lpstr>PCSaídasN1</vt:lpstr>
      <vt:lpstr>PCSaídasN2</vt:lpstr>
      <vt:lpstr>RegistrosEntradas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DashBoardFinanceiroAtualDados</vt:lpstr>
      <vt:lpstr>RegistrosSaídas</vt:lpstr>
      <vt:lpstr>DashboardFinanceiroAnual</vt:lpstr>
      <vt:lpstr>DashboardFinanceiroAnualDados</vt:lpstr>
      <vt:lpstr>TBPCEntradasN2Dados</vt:lpstr>
      <vt:lpstr>TBPCEntradasN2DadosN2</vt:lpstr>
      <vt:lpstr>TBPCSaídasN1Dados</vt:lpstr>
      <vt:lpstr>TBPCSaídasN2Dados</vt:lpstr>
      <vt:lpstr>TBPCSaídasN2DadosN2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COUTO</dc:creator>
  <cp:lastModifiedBy>ALAN COUTO</cp:lastModifiedBy>
  <dcterms:created xsi:type="dcterms:W3CDTF">2024-04-13T17:27:40Z</dcterms:created>
  <dcterms:modified xsi:type="dcterms:W3CDTF">2024-04-18T22:39:51Z</dcterms:modified>
</cp:coreProperties>
</file>