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T:\Alan\Hobby\KiCad\MaxDuino_R1.1\SD_Card_Contents\"/>
    </mc:Choice>
  </mc:AlternateContent>
  <xr:revisionPtr revIDLastSave="0" documentId="13_ncr:1_{868FB103-BF8A-49F2-902E-98E13A3AF88C}" xr6:coauthVersionLast="47" xr6:coauthVersionMax="47" xr10:uidLastSave="{00000000-0000-0000-0000-000000000000}"/>
  <bookViews>
    <workbookView xWindow="-120" yWindow="-120" windowWidth="29040" windowHeight="15840" tabRatio="754" xr2:uid="{00000000-000D-0000-FFFF-FFFF00000000}"/>
  </bookViews>
  <sheets>
    <sheet name="Instructions" sheetId="10" r:id="rId1"/>
    <sheet name="Features" sheetId="22" r:id="rId2"/>
    <sheet name="Consolidated BOM" sheetId="23" r:id="rId3"/>
    <sheet name="BOM" sheetId="24" r:id="rId4"/>
    <sheet name="Power Supply" sheetId="19" r:id="rId5"/>
    <sheet name="DCC Decoder and Arduino" sheetId="20" r:id="rId6"/>
    <sheet name="Finish Up" sheetId="21" r:id="rId7"/>
    <sheet name="Schematic" sheetId="11" r:id="rId8"/>
    <sheet name="Block Diagram" sheetId="13" r:id="rId9"/>
    <sheet name="Photos" sheetId="12" r:id="rId10"/>
    <sheet name="Arduino Header Pins" sheetId="14" r:id="rId11"/>
    <sheet name="PCB R1 Testing" sheetId="25" r:id="rId12"/>
    <sheet name="IMPROVEMENT ITEMS" sheetId="16" r:id="rId13"/>
  </sheets>
  <definedNames>
    <definedName name="_xlnm._FilterDatabase" localSheetId="3" hidden="1">BOM!$A$1:$J$54</definedName>
    <definedName name="_xlnm._FilterDatabase" localSheetId="2" hidden="1">'Consolidated BOM'!$A$1:$N$30</definedName>
    <definedName name="_xlnm._FilterDatabase" localSheetId="12" hidden="1">'IMPROVEMENT ITEMS'!$A$1:$D$9</definedName>
    <definedName name="_xlnm.Print_Area" localSheetId="9">Photos!$A$1:$C$88</definedName>
    <definedName name="Title">Instructions!$B$1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21" l="1"/>
  <c r="B1" i="20"/>
  <c r="B1" i="19"/>
  <c r="E12" i="24"/>
  <c r="F56" i="24"/>
  <c r="C32" i="23" s="1"/>
  <c r="F55" i="24"/>
  <c r="C31" i="23" s="1"/>
  <c r="F54" i="24"/>
  <c r="C30" i="23" s="1"/>
  <c r="G53" i="24"/>
  <c r="C29" i="23" s="1"/>
  <c r="E52" i="24"/>
  <c r="C28" i="23" s="1"/>
  <c r="C51" i="24"/>
  <c r="C26" i="23" s="1"/>
  <c r="C27" i="23" s="1"/>
  <c r="N27" i="23" s="1"/>
  <c r="J50" i="24"/>
  <c r="C19" i="23" s="1"/>
  <c r="G49" i="24"/>
  <c r="G48" i="24"/>
  <c r="G47" i="24"/>
  <c r="G46" i="24"/>
  <c r="G45" i="24"/>
  <c r="G44" i="24"/>
  <c r="C18" i="23" s="1"/>
  <c r="F43" i="24"/>
  <c r="F42" i="24"/>
  <c r="C20" i="23" s="1"/>
  <c r="E41" i="24"/>
  <c r="C22" i="23" s="1"/>
  <c r="E39" i="24"/>
  <c r="D38" i="24"/>
  <c r="C23" i="23" s="1"/>
  <c r="G37" i="24"/>
  <c r="F36" i="24"/>
  <c r="G35" i="24"/>
  <c r="G34" i="24"/>
  <c r="E33" i="24"/>
  <c r="C17" i="23" s="1"/>
  <c r="I32" i="24"/>
  <c r="H31" i="24"/>
  <c r="H30" i="24"/>
  <c r="H29" i="24"/>
  <c r="H28" i="24"/>
  <c r="H27" i="24"/>
  <c r="H26" i="24"/>
  <c r="H25" i="24"/>
  <c r="H24" i="24"/>
  <c r="H23" i="24"/>
  <c r="H22" i="24"/>
  <c r="H21" i="24"/>
  <c r="H20" i="24"/>
  <c r="D19" i="24"/>
  <c r="C18" i="24"/>
  <c r="C17" i="24"/>
  <c r="J16" i="24"/>
  <c r="C11" i="23" s="1"/>
  <c r="E15" i="24"/>
  <c r="C10" i="23" s="1"/>
  <c r="D14" i="24"/>
  <c r="C9" i="23" s="1"/>
  <c r="C13" i="24"/>
  <c r="C8" i="23" s="1"/>
  <c r="G11" i="24"/>
  <c r="F10" i="24"/>
  <c r="E9" i="24"/>
  <c r="C7" i="23" s="1"/>
  <c r="D8" i="24"/>
  <c r="D7" i="24"/>
  <c r="C6" i="24"/>
  <c r="C5" i="24"/>
  <c r="F4" i="24"/>
  <c r="C4" i="23" s="1"/>
  <c r="K3" i="24"/>
  <c r="C3" i="23" s="1"/>
  <c r="K2" i="24"/>
  <c r="C33" i="23" s="1"/>
  <c r="E27" i="23" l="1"/>
  <c r="J27" i="23" s="1"/>
  <c r="M27" i="23" s="1"/>
  <c r="C6" i="23"/>
  <c r="E20" i="23"/>
  <c r="J20" i="23" s="1"/>
  <c r="M20" i="23" s="1"/>
  <c r="N20" i="23"/>
  <c r="E18" i="23"/>
  <c r="J18" i="23" s="1"/>
  <c r="M18" i="23" s="1"/>
  <c r="N18" i="23"/>
  <c r="E7" i="23"/>
  <c r="J7" i="23" s="1"/>
  <c r="M7" i="23" s="1"/>
  <c r="N7" i="23"/>
  <c r="E8" i="23"/>
  <c r="J8" i="23" s="1"/>
  <c r="M8" i="23" s="1"/>
  <c r="N8" i="23"/>
  <c r="E9" i="23"/>
  <c r="J9" i="23" s="1"/>
  <c r="M9" i="23" s="1"/>
  <c r="N9" i="23"/>
  <c r="E10" i="23"/>
  <c r="J10" i="23" s="1"/>
  <c r="M10" i="23" s="1"/>
  <c r="N10" i="23"/>
  <c r="E11" i="23"/>
  <c r="J11" i="23" s="1"/>
  <c r="M11" i="23" s="1"/>
  <c r="N11" i="23"/>
  <c r="E17" i="23"/>
  <c r="J17" i="23" s="1"/>
  <c r="M17" i="23" s="1"/>
  <c r="N17" i="23"/>
  <c r="E19" i="23"/>
  <c r="J19" i="23" s="1"/>
  <c r="M19" i="23" s="1"/>
  <c r="N19" i="23"/>
  <c r="E26" i="23"/>
  <c r="J26" i="23" s="1"/>
  <c r="M26" i="23" s="1"/>
  <c r="N26" i="23"/>
  <c r="E28" i="23"/>
  <c r="J28" i="23" s="1"/>
  <c r="M28" i="23" s="1"/>
  <c r="N28" i="23"/>
  <c r="E22" i="23"/>
  <c r="J22" i="23" s="1"/>
  <c r="M22" i="23" s="1"/>
  <c r="N22" i="23"/>
  <c r="E4" i="23"/>
  <c r="J4" i="23" s="1"/>
  <c r="M4" i="23" s="1"/>
  <c r="N4" i="23"/>
  <c r="E29" i="23"/>
  <c r="J29" i="23" s="1"/>
  <c r="M29" i="23" s="1"/>
  <c r="N29" i="23"/>
  <c r="E23" i="23"/>
  <c r="J23" i="23" s="1"/>
  <c r="M23" i="23" s="1"/>
  <c r="N23" i="23"/>
  <c r="E30" i="23"/>
  <c r="J30" i="23" s="1"/>
  <c r="M30" i="23" s="1"/>
  <c r="N30" i="23"/>
  <c r="E33" i="23"/>
  <c r="J33" i="23" s="1"/>
  <c r="M33" i="23" s="1"/>
  <c r="N33" i="23"/>
  <c r="E31" i="23"/>
  <c r="J31" i="23" s="1"/>
  <c r="M31" i="23" s="1"/>
  <c r="N31" i="23"/>
  <c r="E3" i="23"/>
  <c r="J3" i="23" s="1"/>
  <c r="M3" i="23" s="1"/>
  <c r="N3" i="23"/>
  <c r="E32" i="23"/>
  <c r="J32" i="23" s="1"/>
  <c r="M32" i="23" s="1"/>
  <c r="N32" i="23"/>
  <c r="C25" i="23"/>
  <c r="C2" i="23"/>
  <c r="C12" i="23"/>
  <c r="C13" i="23"/>
  <c r="C21" i="23"/>
  <c r="C15" i="23"/>
  <c r="C5" i="23"/>
  <c r="C24" i="23"/>
  <c r="C14" i="23"/>
  <c r="C16" i="23"/>
  <c r="E24" i="23" l="1"/>
  <c r="J24" i="23" s="1"/>
  <c r="M24" i="23" s="1"/>
  <c r="N24" i="23"/>
  <c r="E21" i="23"/>
  <c r="J21" i="23" s="1"/>
  <c r="M21" i="23" s="1"/>
  <c r="N21" i="23"/>
  <c r="E25" i="23"/>
  <c r="J25" i="23" s="1"/>
  <c r="M25" i="23" s="1"/>
  <c r="N25" i="23"/>
  <c r="E5" i="23"/>
  <c r="J5" i="23" s="1"/>
  <c r="M5" i="23" s="1"/>
  <c r="N5" i="23"/>
  <c r="E12" i="23"/>
  <c r="J12" i="23" s="1"/>
  <c r="M12" i="23" s="1"/>
  <c r="N12" i="23"/>
  <c r="E13" i="23"/>
  <c r="J13" i="23" s="1"/>
  <c r="M13" i="23" s="1"/>
  <c r="N13" i="23"/>
  <c r="E2" i="23"/>
  <c r="J2" i="23" s="1"/>
  <c r="M2" i="23" s="1"/>
  <c r="N2" i="23"/>
  <c r="E16" i="23"/>
  <c r="J16" i="23" s="1"/>
  <c r="M16" i="23" s="1"/>
  <c r="N16" i="23"/>
  <c r="E6" i="23"/>
  <c r="J6" i="23" s="1"/>
  <c r="M6" i="23" s="1"/>
  <c r="N6" i="23"/>
  <c r="E15" i="23"/>
  <c r="J15" i="23" s="1"/>
  <c r="M15" i="23" s="1"/>
  <c r="N15" i="23"/>
  <c r="E14" i="23"/>
  <c r="J14" i="23" s="1"/>
  <c r="M14" i="23" s="1"/>
  <c r="N14" i="23"/>
  <c r="N35" i="23" l="1"/>
  <c r="M35" i="23"/>
  <c r="M37" i="23" s="1"/>
  <c r="M38" i="23" l="1"/>
  <c r="N37" i="23"/>
  <c r="N3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Alan Lomax</author>
  </authors>
  <commentList>
    <comment ref="I1" authorId="0" shapeId="0" xr:uid="{00000000-0006-0000-0200-000001000000}">
      <text>
        <r>
          <rPr>
            <b/>
            <sz val="9"/>
            <color indexed="81"/>
            <rFont val="Tahoma"/>
            <family val="2"/>
          </rPr>
          <t>Alan Lomax:</t>
        </r>
        <r>
          <rPr>
            <sz val="9"/>
            <color indexed="81"/>
            <rFont val="Tahoma"/>
            <family val="2"/>
          </rPr>
          <t xml:space="preserve">
When purchasing some items are bought in bulk This multiplier is used to bring all pricing down to a 'per unit' price where the unit is one module.
NB: It is assumed all parts work as intended. (ie no defects or scrap material). The multiplier can be adjusted based on experience. </t>
        </r>
      </text>
    </comment>
    <comment ref="G32" authorId="0" shapeId="0" xr:uid="{00000000-0006-0000-0200-000002000000}">
      <text>
        <r>
          <rPr>
            <b/>
            <sz val="9"/>
            <color indexed="81"/>
            <rFont val="Tahoma"/>
            <family val="2"/>
          </rPr>
          <t>Alan Lomax:</t>
        </r>
        <r>
          <rPr>
            <sz val="9"/>
            <color indexed="81"/>
            <rFont val="Tahoma"/>
            <family val="2"/>
          </rPr>
          <t xml:space="preserve">
MP3 files do not take a lot of space. 
The space needed will of course depend on the length of your recordings.
My experience is that ultra low capacity cards (by todays standards) are fine.
Look for 1GB or less.</t>
        </r>
      </text>
    </comment>
  </commentList>
</comments>
</file>

<file path=xl/sharedStrings.xml><?xml version="1.0" encoding="utf-8"?>
<sst xmlns="http://schemas.openxmlformats.org/spreadsheetml/2006/main" count="592" uniqueCount="380">
  <si>
    <t>Comments</t>
  </si>
  <si>
    <t>Step</t>
  </si>
  <si>
    <t>Action</t>
  </si>
  <si>
    <t>TEST</t>
  </si>
  <si>
    <t>Observation</t>
  </si>
  <si>
    <t>Known Issues</t>
  </si>
  <si>
    <t>None. This document is draft and will be updated as needed.</t>
  </si>
  <si>
    <t>Regulated 5 Volt DC Power Supply Section</t>
  </si>
  <si>
    <t>J1</t>
  </si>
  <si>
    <t>Direction is Very Important. Ensure the Positive terminal  is installed where +V is indicated.</t>
  </si>
  <si>
    <t>Direction is important. Note LED's have a flat molded into the plastic. Match it with the flat indicated on the PCB. As an additional check the side with the flat should have a shorter lead than the other one.</t>
  </si>
  <si>
    <t>D1 (Bridge Rectifier)</t>
  </si>
  <si>
    <t>C1 (220 uFD)</t>
  </si>
  <si>
    <t>C4 (220uFD)</t>
  </si>
  <si>
    <t>Remove Power</t>
  </si>
  <si>
    <t>Install and solder where indicated on PCB. Orientation is not important.</t>
  </si>
  <si>
    <t xml:space="preserve">When you remove the input power (ideally switch your power supply off) the LED should fade off and not just suddenly go off. This indicates the capacitors are working properly. </t>
  </si>
  <si>
    <t>Disconnect Power Leads to PCB</t>
  </si>
  <si>
    <t>D2</t>
  </si>
  <si>
    <t>Opto-Isolated DCC Signal pickoff to Arduino (optional)</t>
  </si>
  <si>
    <t>Visual</t>
  </si>
  <si>
    <t>Arduino</t>
  </si>
  <si>
    <t>Arduino NANO R3</t>
  </si>
  <si>
    <t>NANO Header Pins</t>
  </si>
  <si>
    <t>A quick visual check verifying component placement and no solder splatter.</t>
  </si>
  <si>
    <t>Its alive!</t>
  </si>
  <si>
    <t>Visual Check</t>
  </si>
  <si>
    <t>Install the Arduino and verify it is the right way round. The USB plug on your NANO should be on the opposite side from the power screw terminals installed earlier.</t>
  </si>
  <si>
    <t>Turn off and Disconnect Power</t>
  </si>
  <si>
    <t>DFRobot MP3 Player (optional)</t>
  </si>
  <si>
    <t>U4 DF-Robot MP3 Module</t>
  </si>
  <si>
    <t>J19</t>
  </si>
  <si>
    <t>RS-485 Communications to Arduino (optional)</t>
  </si>
  <si>
    <t>C7 (104)</t>
  </si>
  <si>
    <t>U3 (MAX485)</t>
  </si>
  <si>
    <t>Solder in the Screw terminals for the speaker connection to MP3 player.</t>
  </si>
  <si>
    <t xml:space="preserve">Solder in the Screw terminals for the RS485 network connection.
Note: the two sets of RS485 screw terminals are in parallel with each other.
They facilitate daisy chaining of the network without needing any external terminals. </t>
  </si>
  <si>
    <t>The MAX 485 chip is an 8 pin Dual in Line package. It can be socketed if desired. 
Be sure to observe orientation with the U shaped notch on the PCB.</t>
  </si>
  <si>
    <t>Final Check</t>
  </si>
  <si>
    <t>Software Tests</t>
  </si>
  <si>
    <t>At this point the board is built and presumed operational. 
Next various test programs can be downloaded to the Arduino in order to verify correct operation of each of the on board subsytems.</t>
  </si>
  <si>
    <t>It is recommended to repeat the power test at this stage as all of the components are now installed.
Note: At this point of the build and depending on your input voltage the regulator might get very slightly warm but under no circumstances should it be too hot to touch.</t>
  </si>
  <si>
    <t>Check your Work Frequently</t>
  </si>
  <si>
    <t>Look carefully at each solder connection  to ensure it is good.</t>
  </si>
  <si>
    <t>Too much solder is as bad as too little.</t>
  </si>
  <si>
    <t>A nice shiny volcano shape is what you are after.</t>
  </si>
  <si>
    <t>This is perfectly ok but is worth a close look to ensure that is all it is.</t>
  </si>
  <si>
    <t>Power Supply Section</t>
  </si>
  <si>
    <t>For reference here is the power supply section.</t>
  </si>
  <si>
    <t>Arduinos can be soldered directly to the PCB</t>
  </si>
  <si>
    <t>Here is how to cut them to length easily.</t>
  </si>
  <si>
    <t>6) Here is the end product mounted to our Arduino.</t>
  </si>
  <si>
    <r>
      <t xml:space="preserve">7) I find it easiest to solder this 3 piece assembly Into the PCB. (only one pin on each side!).
- Check for alignment and snugness to the PCB
 - (Remelt the solder and rework as needed.)
- Finally solder all of the additional pins.
Then you can test removing and reinserting the Arduino from the header pins.
</t>
    </r>
    <r>
      <rPr>
        <b/>
        <sz val="11"/>
        <color theme="1"/>
        <rFont val="Calibri"/>
        <family val="2"/>
        <scheme val="minor"/>
      </rPr>
      <t>Verify it is installed the right way round!</t>
    </r>
  </si>
  <si>
    <t>RS485</t>
  </si>
  <si>
    <t>Power Supply</t>
  </si>
  <si>
    <t>Reference(s)</t>
  </si>
  <si>
    <t>Value</t>
  </si>
  <si>
    <t>PCB</t>
  </si>
  <si>
    <t>U1</t>
  </si>
  <si>
    <t>U2</t>
  </si>
  <si>
    <t>U3</t>
  </si>
  <si>
    <t>U4</t>
  </si>
  <si>
    <t>DFRobot MP3</t>
  </si>
  <si>
    <t>1N914</t>
  </si>
  <si>
    <t>D3</t>
  </si>
  <si>
    <t>PWR</t>
  </si>
  <si>
    <t>A1</t>
  </si>
  <si>
    <t>Arduino_Nano_v3.x</t>
  </si>
  <si>
    <t>220uF</t>
  </si>
  <si>
    <t>100nF</t>
  </si>
  <si>
    <t>C6</t>
  </si>
  <si>
    <t>D1</t>
  </si>
  <si>
    <t>B40C1500G</t>
  </si>
  <si>
    <t>1K</t>
  </si>
  <si>
    <t>R2</t>
  </si>
  <si>
    <t>6.8K</t>
  </si>
  <si>
    <t>10K</t>
  </si>
  <si>
    <t>R4</t>
  </si>
  <si>
    <t>680R</t>
  </si>
  <si>
    <t>20K</t>
  </si>
  <si>
    <t>R7</t>
  </si>
  <si>
    <t>120R</t>
  </si>
  <si>
    <t>Screw Terminals</t>
  </si>
  <si>
    <t>However I prefer to 'socket them' using a strip of female header pins. These can be bought very inexpensively and come in strips of '40'.</t>
  </si>
  <si>
    <t>Link here</t>
  </si>
  <si>
    <t>1) plug the strip of header pins onto the Arduino so the end arduino pin aligns with the end header pin.  Here this is on the left side and the excess header pins all stick out to the right.</t>
  </si>
  <si>
    <t>2) Locate where last Ardiuno PIN plugs in and then using needlenose pliers grab the next pin and gently pull it up and out of the housing. You can see the removed pin at the bottom of the photograph - it looks like a small tuning fork.</t>
  </si>
  <si>
    <t>3) Do this on both sides as circled.</t>
  </si>
  <si>
    <t>4) Remove the header pins from the Arduino and using a straight edge and sharp knife gently score the edge right where the pin was removed. A few passes pressing lightly is better than trying to press too hard. You do NOT need to cut through .. Only scoring is needed.</t>
  </si>
  <si>
    <t xml:space="preserve">5) Then Between your fingers flex the hedaer pins back and forth around the score line. It should snap cleanly. </t>
  </si>
  <si>
    <t>Improve these Assembly instructions</t>
  </si>
  <si>
    <t>C2 (104)</t>
  </si>
  <si>
    <t>J2</t>
  </si>
  <si>
    <t>D2 LED
(5mm)</t>
  </si>
  <si>
    <t>J3</t>
  </si>
  <si>
    <t>Screw terminals to either supply 5VDC to board or take 5VDC from board.</t>
  </si>
  <si>
    <t>A2</t>
  </si>
  <si>
    <t>A3</t>
  </si>
  <si>
    <t>A4</t>
  </si>
  <si>
    <t>A5</t>
  </si>
  <si>
    <t>B1</t>
  </si>
  <si>
    <t>B2</t>
  </si>
  <si>
    <t>B3</t>
  </si>
  <si>
    <t>B4</t>
  </si>
  <si>
    <t>B5</t>
  </si>
  <si>
    <t>T1</t>
  </si>
  <si>
    <t>T2</t>
  </si>
  <si>
    <t>T3</t>
  </si>
  <si>
    <t>T4</t>
  </si>
  <si>
    <t>Items</t>
  </si>
  <si>
    <t>Action / Comments</t>
  </si>
  <si>
    <t>C1</t>
  </si>
  <si>
    <t>C2</t>
  </si>
  <si>
    <t>C3</t>
  </si>
  <si>
    <r>
      <t xml:space="preserve">Locate and install the glass diode D3. </t>
    </r>
    <r>
      <rPr>
        <sz val="12"/>
        <color rgb="FF000000"/>
        <rFont val="Calibri"/>
        <family val="2"/>
        <scheme val="minor"/>
      </rPr>
      <t xml:space="preserve">Note that diodes are 'direction sensitive'. </t>
    </r>
    <r>
      <rPr>
        <sz val="11"/>
        <color rgb="FF000000"/>
        <rFont val="Calibri"/>
        <family val="2"/>
        <scheme val="minor"/>
      </rPr>
      <t xml:space="preserve">
</t>
    </r>
    <r>
      <rPr>
        <sz val="12"/>
        <color rgb="FF000000"/>
        <rFont val="Calibri"/>
        <family val="2"/>
        <scheme val="minor"/>
      </rPr>
      <t xml:space="preserve">You must install it so the black stripe on the diode matches up with the white stripe on the PCB. </t>
    </r>
  </si>
  <si>
    <t>C4</t>
  </si>
  <si>
    <t>U2 (6N137)</t>
  </si>
  <si>
    <t>U1
L7805</t>
  </si>
  <si>
    <t>T5</t>
  </si>
  <si>
    <t>Some Arduino NANO's are not assembled. All this means is the header pins must be soldered to the Arduino board itself before the Arduino can be used. If this is the case assemble your Arduino now and come back.
The Arduino should look like as shown at right.</t>
  </si>
  <si>
    <t>The Arduino NANO can be soldered directly to the PCB if you wish. Check beneath the board to ensure an air gap exists to the opto islator chip mounted below. 
Optionally (my preference) is to use female Header Pins so the NANO is socketed to the PCB. 
A seperate detail page is included for preparing the female header pins should you wish to do this.</t>
  </si>
  <si>
    <t>Optionally Install I/O Header Pins to match your requirements.</t>
  </si>
  <si>
    <t>T6</t>
  </si>
  <si>
    <t>T7</t>
  </si>
  <si>
    <t>T8</t>
  </si>
  <si>
    <t>E1</t>
  </si>
  <si>
    <t>R13 (330R)</t>
  </si>
  <si>
    <t>D4</t>
  </si>
  <si>
    <t>R5 (680R), 
R6 (1K)</t>
  </si>
  <si>
    <t>Install and solder where indicated on PCB. Orientation is not important.
Note: these resistors will be under the DFRobot module and cannot easily be retrofitted if you omit them  now.</t>
  </si>
  <si>
    <t>D4
WS2812 NeoPixel</t>
  </si>
  <si>
    <t>E2</t>
  </si>
  <si>
    <t>Minor Stencil Improvements - add white triangle on ground pin of NeoPixel</t>
  </si>
  <si>
    <t>C6 (104)</t>
  </si>
  <si>
    <t>F1</t>
  </si>
  <si>
    <t>F2</t>
  </si>
  <si>
    <t>F3</t>
  </si>
  <si>
    <t>F4</t>
  </si>
  <si>
    <t>My preference here is to install female header pins similar to what was done for the Arduino. Alternately the player can be soldered directly to the PCB however note there are resistors in the space under the module. The MP3 module is installed so that the SD card slot is facing to the outside edge of the PCB. Once the leads are aligned with the holes (a little gentle poking and prodding might be needed)  push the module so that about 1 mm of the leads protrude through the bottom of the PCB. This is not critical but you don't want to damage or press against the resistors you just installed underneath.</t>
  </si>
  <si>
    <t>G1</t>
  </si>
  <si>
    <t>R7 (120R), R8 (20K)
R9 (20K), R10 (10K)
R11 (10K), R12 (10K)</t>
  </si>
  <si>
    <t>G2</t>
  </si>
  <si>
    <t>G3</t>
  </si>
  <si>
    <t>JR7
EOL Jumper</t>
  </si>
  <si>
    <t>Near the EOL resistor R7 is a two pin header. If a jumper is installed on this headrer R7 is brought into the circuit as an end of Line resistor. With no jumper installed R7 is not in circuit. 
There should only ever be two EOL resistors in any one RS485 network (One of those is normally in the USB interface at the computer end of the network.) Thus only one MAxDuino needs to have a R7 jumper installed.</t>
  </si>
  <si>
    <t>G4</t>
  </si>
  <si>
    <t>G5</t>
  </si>
  <si>
    <t>J16, J17
RS485 out / in</t>
  </si>
  <si>
    <t>T9</t>
  </si>
  <si>
    <t>Home</t>
  </si>
  <si>
    <t>Module #1</t>
  </si>
  <si>
    <t>Module #2</t>
  </si>
  <si>
    <t>Module #3</t>
  </si>
  <si>
    <t>Module #4</t>
  </si>
  <si>
    <t>Module #5</t>
  </si>
  <si>
    <t>Required per module</t>
  </si>
  <si>
    <t>Flexible Power Supply</t>
  </si>
  <si>
    <t>5 Volt Input Power Supply</t>
  </si>
  <si>
    <t>DCC Decoder</t>
  </si>
  <si>
    <t>MP3 Player</t>
  </si>
  <si>
    <t>RS485 communications</t>
  </si>
  <si>
    <t>I/O Headers</t>
  </si>
  <si>
    <t>I2C Headers</t>
  </si>
  <si>
    <t>RGB Neopixel</t>
  </si>
  <si>
    <t>Instructions:</t>
  </si>
  <si>
    <t>For each module indicate features you want the module to have by clicking the appropriate cell.</t>
  </si>
  <si>
    <t>Refer to Consolidated BOM for your parts / shopping list</t>
  </si>
  <si>
    <t>Notes:</t>
  </si>
  <si>
    <t>A flexible power supply requires 5 volt power supply parts also. (The 5 volt supply can work without the flexible supply)</t>
  </si>
  <si>
    <t>A MaxDuino PCB is Implied per Module of course!</t>
  </si>
  <si>
    <t>References</t>
  </si>
  <si>
    <t>Needed Count</t>
  </si>
  <si>
    <t>On Hand</t>
  </si>
  <si>
    <t>To Get</t>
  </si>
  <si>
    <t>Supplier</t>
  </si>
  <si>
    <t>Description</t>
  </si>
  <si>
    <t>Link</t>
  </si>
  <si>
    <t>Multiplier</t>
  </si>
  <si>
    <t>Qty</t>
  </si>
  <si>
    <t>Unit Price</t>
  </si>
  <si>
    <t>Shipping</t>
  </si>
  <si>
    <t>Arduino_Nano_v3.x (Check MaxDuino PCB also)</t>
  </si>
  <si>
    <t>AliExpress</t>
  </si>
  <si>
    <t>Atmega328P with Mini USB (Needs Soldering)</t>
  </si>
  <si>
    <t>Female Header Pins for Arduino</t>
  </si>
  <si>
    <t>10 pieces 1x40 female header pin</t>
  </si>
  <si>
    <t>Female Header Pins for MP3 module</t>
  </si>
  <si>
    <t>C1,C4</t>
  </si>
  <si>
    <t>220uF 25VDC</t>
  </si>
  <si>
    <t>20 pieces Electrolytic Capacitor</t>
  </si>
  <si>
    <t>Qty 100 50V Ceramic</t>
  </si>
  <si>
    <t>C5</t>
  </si>
  <si>
    <t>10 pack of 2 AMP Bridge Rectifier</t>
  </si>
  <si>
    <t>PWR LED</t>
  </si>
  <si>
    <t>Assorted LEDs</t>
  </si>
  <si>
    <t>Qty 100 Fast Acting Signal Diode</t>
  </si>
  <si>
    <t>Inolux_IN-PI554FCH</t>
  </si>
  <si>
    <t>WS2812B Neopixel (White surface mount)</t>
  </si>
  <si>
    <t>J1, J3, J16, J17, J19</t>
  </si>
  <si>
    <t>20 pack of Small screw Terminals for PCB</t>
  </si>
  <si>
    <t>J2, JR7</t>
  </si>
  <si>
    <t>2 pin male header</t>
  </si>
  <si>
    <t>10 pieces 40 pin header</t>
  </si>
  <si>
    <t>J4-1, J5-1, J6-1, J7-1, J8</t>
  </si>
  <si>
    <t>4 pin header Yellow</t>
  </si>
  <si>
    <t>J4-2, J5-2, J6-2, J7-2</t>
  </si>
  <si>
    <t>4 pin header Red</t>
  </si>
  <si>
    <t>J4-3, J5-3, J6-3, J7-3</t>
  </si>
  <si>
    <t>4 pin header Black</t>
  </si>
  <si>
    <t>J9</t>
  </si>
  <si>
    <t>2 pin right angle male header</t>
  </si>
  <si>
    <t>10 pieces 40 pin right angle header</t>
  </si>
  <si>
    <t>Qty 100  1/4 watt 5% Resistor</t>
  </si>
  <si>
    <t>R13</t>
  </si>
  <si>
    <t>330R</t>
  </si>
  <si>
    <t>R5</t>
  </si>
  <si>
    <t>R2, R6</t>
  </si>
  <si>
    <t>R1</t>
  </si>
  <si>
    <t>R8, R9</t>
  </si>
  <si>
    <t>L7805 T0220</t>
  </si>
  <si>
    <t>Qty 50 5 Volt Regulator</t>
  </si>
  <si>
    <t>6N137 8 pin DIP</t>
  </si>
  <si>
    <t>OptoIsolator</t>
  </si>
  <si>
    <t>MAX485E 8 pin DIP</t>
  </si>
  <si>
    <t>10 pack Transceiver Chip</t>
  </si>
  <si>
    <t>Qty 10 DFRobot MP3 Module</t>
  </si>
  <si>
    <t>SPKR</t>
  </si>
  <si>
    <t>8 ohm 3 watt</t>
  </si>
  <si>
    <t>3 watt speaker</t>
  </si>
  <si>
    <t>SD Card</t>
  </si>
  <si>
    <t>any capacity under 32 GB</t>
  </si>
  <si>
    <t>Small Capacity SD Card (32GB MAX)</t>
  </si>
  <si>
    <t>MaxDuino Printed Circuit Board</t>
  </si>
  <si>
    <t>JLCPCB</t>
  </si>
  <si>
    <t>Min order is 5 PCBs (2 ccts per)</t>
  </si>
  <si>
    <t>Total</t>
  </si>
  <si>
    <t>All in</t>
  </si>
  <si>
    <t>C7</t>
  </si>
  <si>
    <t>16VAC/12VDC/DCC</t>
  </si>
  <si>
    <t>Vin_EN 2 pin jumper</t>
  </si>
  <si>
    <t>5VDC</t>
  </si>
  <si>
    <t>J4-1</t>
  </si>
  <si>
    <t>J4-2</t>
  </si>
  <si>
    <t>J4-3</t>
  </si>
  <si>
    <t>J5-1</t>
  </si>
  <si>
    <t>J5-2</t>
  </si>
  <si>
    <t>J5-3</t>
  </si>
  <si>
    <t>J6-1</t>
  </si>
  <si>
    <t>J6-2</t>
  </si>
  <si>
    <t>J6-3</t>
  </si>
  <si>
    <t>J7-1</t>
  </si>
  <si>
    <t>J7-2</t>
  </si>
  <si>
    <t>J7-3</t>
  </si>
  <si>
    <t>J8</t>
  </si>
  <si>
    <t>DCC Signal</t>
  </si>
  <si>
    <t>J16</t>
  </si>
  <si>
    <t>RS485 &gt;</t>
  </si>
  <si>
    <t>J17</t>
  </si>
  <si>
    <t>&lt; RS485</t>
  </si>
  <si>
    <t>JR7</t>
  </si>
  <si>
    <t>EOL</t>
  </si>
  <si>
    <t>R3</t>
  </si>
  <si>
    <t>R6</t>
  </si>
  <si>
    <t>R8</t>
  </si>
  <si>
    <t>R9</t>
  </si>
  <si>
    <t>R10</t>
  </si>
  <si>
    <t>R11</t>
  </si>
  <si>
    <t>R12</t>
  </si>
  <si>
    <t>any capacity</t>
  </si>
  <si>
    <t>`</t>
  </si>
  <si>
    <t>Make Choices</t>
  </si>
  <si>
    <t>Review consolidated BOM</t>
  </si>
  <si>
    <t>On the features tab chose the features you want on up to 5 different MaxDuino modules</t>
  </si>
  <si>
    <t>Wait for Parts</t>
  </si>
  <si>
    <t>General advice</t>
  </si>
  <si>
    <t xml:space="preserve"> Before soldering use the Printed Circuit Board (PCB) as a guide and bend  diode and resistor leads 90 degrees so they match the hole spacing on the PCB. 
In general it is a best practice is to start with the smaller parts closest to the surface of the PCB and work on up to the taller / larger parts.
Solder only one component onto the board at a time AND also solder only one lead of that component.
Flip the PCB over and verify proper orientation and fit to the board before resuming soldering the remaining leads and moving onto the next component.
As parts are soldered into place the excess leads can be trimmed off the bottom using small cutters.</t>
  </si>
  <si>
    <t>Lump Sum</t>
  </si>
  <si>
    <t>Extended Price (Needed Parts Only)</t>
  </si>
  <si>
    <t>Extended Price
(All Parts)</t>
  </si>
  <si>
    <t>Extras</t>
  </si>
  <si>
    <t>Extras (as %)</t>
  </si>
  <si>
    <r>
      <t xml:space="preserve">With the MaxDuiono PCB there is some flexibility in which functions you wish to implement, and therefore what parts you need to include or not.  (for example you may not wish to include the MP3 player module).
To facilitate this a tab in this workbook is a configuration sheet that allows you to pick the features you want a given  PCB to have. This then produces a consolidated parts list for just those features.
The assembly instructions are broken down into sections (on the brown tabs below) according to the functions. </t>
    </r>
    <r>
      <rPr>
        <b/>
        <sz val="11"/>
        <color rgb="FFFF0000"/>
        <rFont val="Calibri"/>
        <family val="2"/>
        <scheme val="minor"/>
      </rPr>
      <t xml:space="preserve">So .. start with these 3 instructions: </t>
    </r>
  </si>
  <si>
    <t>The consolidated BOM lists the parts you need to implement the features you have selected.
There is a column where you can put your parts on hand
I have included links for many of them. Note that in many cases you are buying in bulk (say 10 pieces where you may only need 2). Generally this is still more economical.
Pricing is highly variable and was current as of June 2023. Shipping reflects my location (Canada) .. yours will of course be different.</t>
  </si>
  <si>
    <t>Organize your parts and workspace. You will need a soldering iron (pencil type preferred) and some acid free electronics solder. A small bead of 'bluetack' putty is very helpful but not strictly required. (to hold the components in place when you flip the circuit board over to solder that first lead in place.)</t>
  </si>
  <si>
    <t>R1 (6.8K),
C3 (104)</t>
  </si>
  <si>
    <t>J2 is a two pin header to optionally route the DC power to Vin. If jumper is not installed on this header the Arduino Vin pin will not be used. (5 VDC from the L7805 regulator or an external 5 volt supply will power the Arduino instead)</t>
  </si>
  <si>
    <t>If all tests have passed then proceed to  the next section.</t>
  </si>
  <si>
    <t>Basic Power on
5 Volt checks</t>
  </si>
  <si>
    <t>Notes as per C1. Voltage rating not as important (10VDC or higher is fine)</t>
  </si>
  <si>
    <t>Note capacitors (black cylinders) come in various physical sizes. Voltage rating of top one should be at least 16 volts, and bottom one at least 10 Volts. No issues with using one rated higher than needed.</t>
  </si>
  <si>
    <t>I have used a red 2 pin header for the Vin_En (Vin Enable) jumper but this is cosmetic.</t>
  </si>
  <si>
    <t>The second photo shows how to check the proper operation of the regulator. (using an earlier version of the PCB but idea is the same)</t>
  </si>
  <si>
    <t xml:space="preserve">Note each of the unoccupied 3 pin header locations has both a 5 volt pin (in the middle) and a ground pin (on the right). My meter probes are using these easily accessable holes and are giving the reading of 5.032 volts.
On R1 and newer PCB the tops of the 5Volt  screw terminals could be used also. </t>
  </si>
  <si>
    <t>Almost fully assembled board ready for testing.</t>
  </si>
  <si>
    <t>At this point in time I was awaiting delivery of the bare neopixel chip.</t>
  </si>
  <si>
    <t>The Arduino I/O  pnis have been installed in a colour coded fashion.</t>
  </si>
  <si>
    <t>Only do one header at a time.</t>
  </si>
  <si>
    <r>
      <rPr>
        <b/>
        <sz val="10"/>
        <color theme="1"/>
        <rFont val="Calibri"/>
        <family val="2"/>
        <scheme val="minor"/>
      </rPr>
      <t xml:space="preserve">TIP: </t>
    </r>
    <r>
      <rPr>
        <sz val="10"/>
        <color theme="1"/>
        <rFont val="Calibri"/>
        <family val="2"/>
        <scheme val="minor"/>
      </rPr>
      <t>Only solder one pin of any header and then check to make sure it is snug to the board. 
If it is not remelt the one pin and make it so. Only then solder the other pins. If a header is fully soldered in it is then difficult to melt all four pins to re-level it.</t>
    </r>
  </si>
  <si>
    <t>Typical Printed Circuit Board (PCB) shown</t>
  </si>
  <si>
    <t>Also look for bridging or solder splatter..</t>
  </si>
  <si>
    <t>In this photo the clear coating from the manufacturing process has bubbled in  couple of places (from the heat of soldering iron).</t>
  </si>
  <si>
    <t>Test</t>
  </si>
  <si>
    <t>Main Feature</t>
  </si>
  <si>
    <t>Pass Fail</t>
  </si>
  <si>
    <t>When Tested</t>
  </si>
  <si>
    <t>Tested By</t>
  </si>
  <si>
    <t>Pass</t>
  </si>
  <si>
    <t>AL</t>
  </si>
  <si>
    <t>Operation</t>
  </si>
  <si>
    <t>Loaded blink program which ran as expected.</t>
  </si>
  <si>
    <t>I2C</t>
  </si>
  <si>
    <t>MP3</t>
  </si>
  <si>
    <t>Used 3 pin dupont header and an IR sensor. Verified all 3 pin headers worked as digital inputs. (with MP3 test below)</t>
  </si>
  <si>
    <t>Sketch triggered an MP3 track from an IR sensor. Modified and relaoded for each of the pins associated with a 3 pin header.</t>
  </si>
  <si>
    <t>Loaded a modified version of the SSD21306 eample sketch to prove I2C was working.</t>
  </si>
  <si>
    <t>DCC Decode</t>
  </si>
  <si>
    <t>NeoPixel</t>
  </si>
  <si>
    <t>For current hardware test status see tab:</t>
  </si>
  <si>
    <t>PCB R1 Testing</t>
  </si>
  <si>
    <t>Direction is important. Ensure the negative stripe matches the white half circle on the board.
Note: Electrolytic Capacitors have voltage ratings in addition to their capacitance value. 
This capacitor should be rated for 25% more than your supply voltage.
(ie if supply is 12 VDC this capacitor should be rated for at least 15 volts. If in doubt look for 25VDC ratings)</t>
  </si>
  <si>
    <r>
      <t xml:space="preserve">Apply your input power according to your build options.
For the flexible input power option apply 12 VDC (or Low voltage AC or DCC) power to the main power input terminals. Note - all of these options go through a bridge rectifier diode so the polarity of the wires on the screw terminals is not important
For the  5 volts only option connect your regulated 5 volt supply to the 5 volt input terminals.
</t>
    </r>
    <r>
      <rPr>
        <b/>
        <sz val="11"/>
        <color rgb="FF000000"/>
        <rFont val="Calibri"/>
        <family val="2"/>
        <scheme val="minor"/>
      </rPr>
      <t>Do not ever connect both of the above power supplies at the same time.</t>
    </r>
    <r>
      <rPr>
        <sz val="11"/>
        <color rgb="FF000000"/>
        <rFont val="Calibri"/>
        <family val="2"/>
        <scheme val="minor"/>
      </rPr>
      <t xml:space="preserve">
LED should light steady. Use finger to touch the back of the 7805. It should remain cool to the touch.
Use a multimeter on a DC voltage scale. 
The screw terminals on the 5 volt connection point are a convenient place to check voltage. 
Also with the rows of empty S V G holes (for future header pins) it is easy to check for voltage by touching the negative multimeter lead to a G hole and the positive lead to a V hole (they dont need to be part of the same three hole set). </t>
    </r>
    <r>
      <rPr>
        <b/>
        <sz val="11"/>
        <color rgb="FF000000"/>
        <rFont val="Calibri"/>
        <family val="2"/>
        <scheme val="minor"/>
      </rPr>
      <t>The meter should read very close to 5 volts.</t>
    </r>
    <r>
      <rPr>
        <sz val="11"/>
        <color rgb="FF000000"/>
        <rFont val="Calibri"/>
        <family val="2"/>
        <scheme val="minor"/>
      </rPr>
      <t xml:space="preserve"> In my test for example it was 5.03 volts  </t>
    </r>
  </si>
  <si>
    <t>A quick visual check verifying component placement and no solder splatter. 
(For ideas of what to look for review the photos tab of this workbook)</t>
  </si>
  <si>
    <t>If a header jumper pin were installed here then the INPUT to the voltage regulator is then also being supplied to the Vin pin on the Nano.
The Nano could then use its own on board 5 volt regulator. (And the L7805 voltage regulator on this PCB would not be needed - but power current would be limited to what the arduino can supply.)
 With no jumper installed the large 5 volt regulator here provides 5 volts directly to the NANO.</t>
  </si>
  <si>
    <t>I used all yellow header pins for the I2C header. 
Strictly speaking I should have used red for the +5, black for Gnd just to maintain colour consistency with the other headers.</t>
  </si>
  <si>
    <t>Dedicated test points (TP) for input power, 5 volt power</t>
  </si>
  <si>
    <t>Done</t>
  </si>
  <si>
    <t>Status</t>
  </si>
  <si>
    <t>Ref #</t>
  </si>
  <si>
    <t>What</t>
  </si>
  <si>
    <t>Rejected</t>
  </si>
  <si>
    <t>General</t>
  </si>
  <si>
    <t>A small bead of blue tac putty is very handy for holding small parts into the PCB while you flip it over and solder them. Only solder one lead on one component and then check to make sure that component is seated properly and oriented the correct way around. Then remove the blue tack and resume soldering the other leads.</t>
  </si>
  <si>
    <t xml:space="preserve">The PCB has the facility for a large number of header pins for the input and output pins of the Arduino. 
Referring to the schematic at right the pins will be installed as vertical runs of 4 pins which can be colour coded. (V = Red, G = Black,  S = Yellow. See photo tab for my example). The colour is cosmetic and does not affect the functionality of course. In use these terminals will be used as a horizontal set of 3 ( S, V, G). There is also a 4 pin header for I2C communications. </t>
  </si>
  <si>
    <t>Apply your input power as was done previously. Most Arduinos ship with a factory default blink program installed. If this is the case upon power up one of The NANO's on board LEDs should blink. 
Note: No USB cable is needed - the PCB is running from the power supply you finished earlier. 
You may wish to use a USB cable and verify you can load an example program into the NANO for added confidence.</t>
  </si>
  <si>
    <t>RGB NeoPixel (optional)</t>
  </si>
  <si>
    <t>Flexible Input Power Supply Section 
(optional only if providing your own external 5 VDC supply)</t>
  </si>
  <si>
    <t>None.</t>
  </si>
  <si>
    <t xml:space="preserve">None. </t>
  </si>
  <si>
    <t>Use a MaxDuiono as a CMRI node then use JMRI to activate various sounds.</t>
  </si>
  <si>
    <t>Consideradding LED's to indicate Rx/Rx activity (eg RS485 comm's)</t>
  </si>
  <si>
    <t>R1.1</t>
  </si>
  <si>
    <t>Comment</t>
  </si>
  <si>
    <t>Use existing test points on partially assembled PCB</t>
  </si>
  <si>
    <t>NANO has these LED's on board already.</t>
  </si>
  <si>
    <t>12VDC In produced 5.01 volts. 
USB power allowed loading sketch, main on board LED Lit
DCC In works but heat sink reccomended depending on DCC voltage.</t>
  </si>
  <si>
    <t>Neopixel chip soldered onto board and 3 color blink program runs fine (using pin D4)</t>
  </si>
  <si>
    <t>R2 (2K2), 
R4 (470R)</t>
  </si>
  <si>
    <t>C5 (.001uF)
(Marked 102)
C8 (0.1uF)
(Marked 104)</t>
  </si>
  <si>
    <r>
      <rPr>
        <b/>
        <sz val="11"/>
        <color rgb="FF000000"/>
        <rFont val="Calibri"/>
        <family val="2"/>
        <scheme val="minor"/>
      </rPr>
      <t>If you ARE powering the board by DCC do not modifiy the circuit board and this header pin is not needed.</t>
    </r>
    <r>
      <rPr>
        <sz val="11"/>
        <color rgb="FF000000"/>
        <rFont val="Calibri"/>
        <family val="2"/>
        <scheme val="minor"/>
      </rPr>
      <t xml:space="preserve">
This header pin is used to inject a DCC signal into the decoder circuitry when you are NOT powering the board by DCC. NOTE: If this is your situation then there are two traces on the bottom of the board that must also be scratched open (Isolation points marked with an X). J9 is a 90 degree 2 pin male header.</t>
    </r>
  </si>
  <si>
    <t>Install and solder where indicated on PCB. Orientation is not important.
Note: R3 is no longer used as of Rev 1.1 PCB</t>
  </si>
  <si>
    <t>A large white square of stencil area is provided for you to write (using a sharpie marker for example) a letter or number code so you can track individual boards should you wish.</t>
  </si>
  <si>
    <t>C2, C3, C6, C7, C8</t>
  </si>
  <si>
    <t>C8</t>
  </si>
  <si>
    <t>100nF (0.1uF) commonly marked as 104</t>
  </si>
  <si>
    <t>.001uF commonly marked as 102</t>
  </si>
  <si>
    <t>.001uF</t>
  </si>
  <si>
    <t>Direction is important. The flat back must be towards the edge of the board.
This voltage regulator chip does have thermal protection and will shut itself down if it gets too hot. 
For this circuit this should not happen unless there is a wiring mistake however for input voltages higher than  12 volts (including DCC) the use of a TO-220 heat sink is reccomended.</t>
  </si>
  <si>
    <t>Screw terminals for connecting power onto the board</t>
  </si>
  <si>
    <t>470R</t>
  </si>
  <si>
    <t>R10, R11, R12</t>
  </si>
  <si>
    <t>n/a since Rev 1.1</t>
  </si>
  <si>
    <t>Power Maxduino from DCC and try implementing a DCC Decoder. Found - noisy power shield prevented decoding. (fixed). Revised R and C values were required. R1.1</t>
  </si>
  <si>
    <t>HeatSink</t>
  </si>
  <si>
    <t>Optional T0220 Heatsink for U1</t>
  </si>
  <si>
    <t>Qty 10 heat sink with Mounting hardware</t>
  </si>
  <si>
    <t>Figure 1</t>
  </si>
  <si>
    <t>Figure 2</t>
  </si>
  <si>
    <t>Figure 3</t>
  </si>
  <si>
    <t>Figure 4</t>
  </si>
  <si>
    <t>Figure 5</t>
  </si>
  <si>
    <t>Figure 1:</t>
  </si>
  <si>
    <t>Figure 6</t>
  </si>
  <si>
    <t>Figure 5
Figure 6</t>
  </si>
  <si>
    <t>Figure 7</t>
  </si>
  <si>
    <t>Figure 8</t>
  </si>
  <si>
    <t>MaxDuino Assembly Instructions R1.1</t>
  </si>
  <si>
    <t>This is a surface mount component, rectangular in shape, with 4 small solder tabs near the corners. Orientation is important.  Notice on chip itself there is a small triangular cutout in one corner. This is indicating the ground pin location and it matches a small white stencil triangle on the PCB (Figure 6). To install this component melt a small dab of solder on the ground pin pad near the triangle, then put the chip in location over all four pads and reheat that one pad without letting the chip move. Double check the orientation. and proceed to apply dabs of solder to the other 3 corners. If you are equipped to use solder paste on the pads that is also an option of course.</t>
  </si>
  <si>
    <t>Because most of these components are phyiscally under the Arduino it is most convenient to install them before the arduino header pins are installed.
Install and solder C5 and C8 where indicated on PCB. Orientation is not important.</t>
  </si>
  <si>
    <r>
      <t xml:space="preserve">The 6N137 is the opto isolator for the DCC signal into the Arduino. </t>
    </r>
    <r>
      <rPr>
        <b/>
        <sz val="11"/>
        <color rgb="FF000000"/>
        <rFont val="Calibri"/>
        <family val="2"/>
        <scheme val="minor"/>
      </rPr>
      <t>Orientation is very important</t>
    </r>
    <r>
      <rPr>
        <sz val="11"/>
        <color rgb="FF000000"/>
        <rFont val="Calibri"/>
        <family val="2"/>
        <scheme val="minor"/>
      </rPr>
      <t>. On the part there is a small embossed circle indicating Pin 1. This pin goes at the end of the stencil that has the U shaped notch in it. A further check is that Pin 1 goes to the square solder pad (the other 7 solder pads for this 8 pin DIP are round.). Using an 8 pin DIP socket is possible if desired and if header pins are sued for the Arduino.</t>
    </r>
  </si>
  <si>
    <t>MaxDuino Photos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</si>
</sst>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8" x14ac:knownFonts="1">
    <font>
      <sz val="11"/>
      <color theme="1"/>
      <name val="Calibri"/>
      <family val="2"/>
      <scheme val="minor"/>
    </font>
    <font>
      <b/>
      <sz val="11"/>
      <color theme="1"/>
      <name val="Calibri"/>
      <family val="2"/>
      <scheme val="minor"/>
    </font>
    <font>
      <b/>
      <sz val="24"/>
      <color rgb="FF000000"/>
      <name val="Times New Roman"/>
      <family val="1"/>
    </font>
    <font>
      <sz val="11"/>
      <color rgb="FF000000"/>
      <name val="Calibri"/>
      <family val="2"/>
      <scheme val="minor"/>
    </font>
    <font>
      <b/>
      <sz val="11"/>
      <color rgb="FF000000"/>
      <name val="Calibri"/>
      <family val="2"/>
      <scheme val="minor"/>
    </font>
    <font>
      <sz val="11"/>
      <color rgb="FFFFFF00"/>
      <name val="Calibri"/>
      <family val="2"/>
      <scheme val="minor"/>
    </font>
    <font>
      <b/>
      <sz val="18"/>
      <color rgb="FFFFFF00"/>
      <name val="Times New Roman"/>
      <family val="1"/>
    </font>
    <font>
      <b/>
      <sz val="12"/>
      <color rgb="FFFFFF00"/>
      <name val="Times New Roman"/>
      <family val="1"/>
    </font>
    <font>
      <sz val="8"/>
      <name val="Calibri"/>
      <family val="2"/>
      <scheme val="minor"/>
    </font>
    <font>
      <sz val="9"/>
      <color theme="1"/>
      <name val="Calibri"/>
      <family val="2"/>
      <scheme val="minor"/>
    </font>
    <font>
      <sz val="10"/>
      <color theme="1"/>
      <name val="Calibri"/>
      <family val="2"/>
      <scheme val="minor"/>
    </font>
    <font>
      <sz val="12"/>
      <color rgb="FF000000"/>
      <name val="Calibri"/>
      <family val="2"/>
      <scheme val="minor"/>
    </font>
    <font>
      <b/>
      <sz val="10"/>
      <color theme="1"/>
      <name val="Calibri"/>
      <family val="2"/>
      <scheme val="minor"/>
    </font>
    <font>
      <sz val="11"/>
      <name val="Calibri"/>
      <family val="2"/>
      <scheme val="minor"/>
    </font>
    <font>
      <sz val="11"/>
      <color rgb="FFFF0000"/>
      <name val="Calibri"/>
      <family val="2"/>
      <scheme val="minor"/>
    </font>
    <font>
      <u/>
      <sz val="11"/>
      <color theme="10"/>
      <name val="Calibri"/>
      <family val="2"/>
      <scheme val="minor"/>
    </font>
    <font>
      <sz val="11"/>
      <color theme="1"/>
      <name val="Calibri"/>
      <family val="2"/>
      <scheme val="minor"/>
    </font>
    <font>
      <b/>
      <sz val="14"/>
      <color rgb="FFFFFF00"/>
      <name val="Calibri"/>
      <family val="2"/>
      <scheme val="minor"/>
    </font>
    <font>
      <sz val="11"/>
      <color rgb="FF000000"/>
      <name val="Calibri"/>
      <family val="2"/>
    </font>
    <font>
      <sz val="14"/>
      <color theme="1"/>
      <name val="Calibri"/>
      <family val="2"/>
      <scheme val="minor"/>
    </font>
    <font>
      <sz val="14"/>
      <color theme="0"/>
      <name val="Calibri"/>
      <family val="2"/>
      <scheme val="minor"/>
    </font>
    <font>
      <sz val="16"/>
      <color theme="1"/>
      <name val="Calibri"/>
      <family val="2"/>
      <scheme val="minor"/>
    </font>
    <font>
      <b/>
      <sz val="9"/>
      <color indexed="81"/>
      <name val="Tahoma"/>
      <family val="2"/>
    </font>
    <font>
      <sz val="9"/>
      <color indexed="81"/>
      <name val="Tahoma"/>
      <family val="2"/>
    </font>
    <font>
      <sz val="14"/>
      <name val="Calibri"/>
      <family val="2"/>
      <scheme val="minor"/>
    </font>
    <font>
      <b/>
      <sz val="11"/>
      <color rgb="FFFF0000"/>
      <name val="Calibri"/>
      <family val="2"/>
      <scheme val="minor"/>
    </font>
    <font>
      <u/>
      <sz val="11"/>
      <color theme="0"/>
      <name val="Calibri"/>
      <family val="2"/>
      <scheme val="minor"/>
    </font>
    <font>
      <sz val="11"/>
      <color theme="0" tint="-0.499984740745262"/>
      <name val="Calibri"/>
      <family val="2"/>
      <scheme val="minor"/>
    </font>
  </fonts>
  <fills count="23">
    <fill>
      <patternFill patternType="none"/>
    </fill>
    <fill>
      <patternFill patternType="gray125"/>
    </fill>
    <fill>
      <patternFill patternType="solid">
        <fgColor rgb="FFFFCCFF"/>
        <bgColor indexed="64"/>
      </patternFill>
    </fill>
    <fill>
      <patternFill patternType="solid">
        <fgColor rgb="FFFFFF00"/>
        <bgColor indexed="64"/>
      </patternFill>
    </fill>
    <fill>
      <patternFill patternType="solid">
        <fgColor theme="9" tint="0.79998168889431442"/>
        <bgColor indexed="64"/>
      </patternFill>
    </fill>
    <fill>
      <patternFill patternType="solid">
        <fgColor rgb="FFC00000"/>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rgb="FF7030A0"/>
        <bgColor indexed="64"/>
      </patternFill>
    </fill>
    <fill>
      <patternFill patternType="solid">
        <fgColor theme="9" tint="0.39997558519241921"/>
        <bgColor indexed="64"/>
      </patternFill>
    </fill>
    <fill>
      <patternFill patternType="solid">
        <fgColor rgb="FF00B050"/>
        <bgColor indexed="64"/>
      </patternFill>
    </fill>
    <fill>
      <patternFill patternType="solid">
        <fgColor theme="1"/>
        <bgColor indexed="64"/>
      </patternFill>
    </fill>
    <fill>
      <patternFill patternType="solid">
        <fgColor rgb="FF00B0F0"/>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rgb="FFFF33CC"/>
        <bgColor indexed="64"/>
      </patternFill>
    </fill>
    <fill>
      <patternFill patternType="solid">
        <fgColor theme="7" tint="0.39997558519241921"/>
        <bgColor indexed="64"/>
      </patternFill>
    </fill>
    <fill>
      <patternFill patternType="solid">
        <fgColor rgb="FFFF0000"/>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tint="-0.149998474074526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15" fillId="0" borderId="0" applyNumberFormat="0" applyFill="0" applyBorder="0" applyAlignment="0" applyProtection="0"/>
    <xf numFmtId="44" fontId="16" fillId="0" borderId="0" applyFont="0" applyFill="0" applyBorder="0" applyAlignment="0" applyProtection="0"/>
  </cellStyleXfs>
  <cellXfs count="142">
    <xf numFmtId="0" fontId="0" fillId="0" borderId="0" xfId="0"/>
    <xf numFmtId="0" fontId="0" fillId="0" borderId="0" xfId="0" applyAlignment="1">
      <alignment horizontal="center"/>
    </xf>
    <xf numFmtId="0" fontId="2" fillId="0" borderId="0" xfId="0" applyFont="1" applyAlignment="1">
      <alignment vertical="center" wrapText="1"/>
    </xf>
    <xf numFmtId="0" fontId="0" fillId="0" borderId="1" xfId="0" applyBorder="1" applyAlignment="1">
      <alignment horizontal="center" vertical="center"/>
    </xf>
    <xf numFmtId="0" fontId="3" fillId="0" borderId="1" xfId="0" applyFont="1" applyBorder="1" applyAlignment="1">
      <alignment vertical="center" wrapText="1"/>
    </xf>
    <xf numFmtId="0" fontId="1" fillId="2" borderId="1" xfId="0" applyFont="1" applyFill="1" applyBorder="1" applyAlignment="1">
      <alignment vertical="center" wrapText="1"/>
    </xf>
    <xf numFmtId="0" fontId="3" fillId="2" borderId="1" xfId="0" applyFont="1" applyFill="1" applyBorder="1" applyAlignment="1">
      <alignment vertical="center" wrapText="1"/>
    </xf>
    <xf numFmtId="0" fontId="3" fillId="0" borderId="0" xfId="0" applyFont="1" applyAlignment="1">
      <alignment vertical="center" wrapText="1"/>
    </xf>
    <xf numFmtId="0" fontId="0" fillId="4" borderId="1" xfId="0" applyFill="1" applyBorder="1" applyAlignment="1">
      <alignment horizontal="center" vertical="center"/>
    </xf>
    <xf numFmtId="0" fontId="3" fillId="4" borderId="1" xfId="0" applyFont="1" applyFill="1" applyBorder="1" applyAlignment="1">
      <alignment vertical="center" wrapText="1"/>
    </xf>
    <xf numFmtId="0" fontId="0" fillId="0" borderId="0" xfId="0" applyAlignment="1">
      <alignment horizontal="right"/>
    </xf>
    <xf numFmtId="0" fontId="5" fillId="5" borderId="1" xfId="0" applyFont="1" applyFill="1" applyBorder="1" applyAlignment="1">
      <alignment horizontal="center"/>
    </xf>
    <xf numFmtId="0" fontId="7" fillId="5" borderId="1" xfId="0" applyFont="1" applyFill="1" applyBorder="1" applyAlignment="1">
      <alignment horizontal="center" vertical="center" wrapText="1"/>
    </xf>
    <xf numFmtId="0" fontId="7" fillId="5" borderId="1" xfId="0" applyFont="1" applyFill="1" applyBorder="1" applyAlignment="1">
      <alignment horizontal="left" vertical="center" wrapText="1"/>
    </xf>
    <xf numFmtId="0" fontId="1" fillId="0" borderId="0" xfId="0" applyFont="1" applyAlignment="1">
      <alignment horizontal="right"/>
    </xf>
    <xf numFmtId="0" fontId="9" fillId="0" borderId="0" xfId="0" applyFont="1"/>
    <xf numFmtId="0" fontId="10" fillId="0" borderId="0" xfId="0" applyFont="1" applyAlignment="1">
      <alignment wrapText="1"/>
    </xf>
    <xf numFmtId="0" fontId="1" fillId="0" borderId="0" xfId="0" applyFont="1" applyAlignment="1">
      <alignment horizontal="right" wrapText="1"/>
    </xf>
    <xf numFmtId="0" fontId="0" fillId="6" borderId="1" xfId="0" applyFill="1" applyBorder="1" applyAlignment="1">
      <alignment horizontal="center" vertical="center"/>
    </xf>
    <xf numFmtId="0" fontId="3" fillId="6" borderId="1" xfId="0" applyFont="1" applyFill="1" applyBorder="1" applyAlignment="1">
      <alignment vertical="center" wrapText="1"/>
    </xf>
    <xf numFmtId="0" fontId="0" fillId="6" borderId="1" xfId="0" applyFill="1" applyBorder="1" applyAlignment="1">
      <alignment horizontal="center" vertical="center" wrapText="1"/>
    </xf>
    <xf numFmtId="0" fontId="0" fillId="0" borderId="1" xfId="0" applyBorder="1" applyAlignment="1">
      <alignment horizontal="center" vertical="center" wrapText="1"/>
    </xf>
    <xf numFmtId="0" fontId="0" fillId="4" borderId="1" xfId="0" applyFill="1" applyBorder="1" applyAlignment="1">
      <alignment horizontal="center" vertical="center" wrapText="1"/>
    </xf>
    <xf numFmtId="0" fontId="1" fillId="2" borderId="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0" fillId="3" borderId="0" xfId="0" applyFill="1"/>
    <xf numFmtId="0" fontId="13" fillId="6" borderId="0" xfId="0" applyFont="1" applyFill="1"/>
    <xf numFmtId="0" fontId="1" fillId="0" borderId="0" xfId="0" applyFont="1"/>
    <xf numFmtId="0" fontId="14" fillId="0" borderId="0" xfId="0" applyFont="1"/>
    <xf numFmtId="0" fontId="15" fillId="0" borderId="0" xfId="1" applyAlignment="1">
      <alignment wrapText="1"/>
    </xf>
    <xf numFmtId="0" fontId="0" fillId="4" borderId="1" xfId="0" applyFill="1" applyBorder="1" applyAlignment="1">
      <alignment horizontal="center" vertical="top" wrapText="1"/>
    </xf>
    <xf numFmtId="0" fontId="17" fillId="11" borderId="1" xfId="0" applyFont="1" applyFill="1" applyBorder="1" applyAlignment="1">
      <alignment vertical="center" wrapText="1"/>
    </xf>
    <xf numFmtId="0" fontId="17" fillId="11" borderId="1" xfId="0" applyFont="1" applyFill="1" applyBorder="1" applyAlignment="1">
      <alignment horizontal="center" vertical="center" wrapText="1"/>
    </xf>
    <xf numFmtId="0" fontId="5" fillId="11" borderId="0" xfId="0" applyFont="1" applyFill="1" applyAlignment="1">
      <alignment horizontal="center"/>
    </xf>
    <xf numFmtId="0" fontId="0" fillId="14" borderId="5" xfId="0" applyFill="1" applyBorder="1"/>
    <xf numFmtId="0" fontId="19" fillId="3" borderId="6" xfId="0" applyFont="1" applyFill="1" applyBorder="1" applyAlignment="1">
      <alignment horizontal="center"/>
    </xf>
    <xf numFmtId="0" fontId="19" fillId="15" borderId="6" xfId="0" applyFont="1" applyFill="1" applyBorder="1" applyAlignment="1">
      <alignment horizontal="center"/>
    </xf>
    <xf numFmtId="0" fontId="19" fillId="3" borderId="7" xfId="0" applyFont="1" applyFill="1" applyBorder="1" applyAlignment="1">
      <alignment horizontal="center"/>
    </xf>
    <xf numFmtId="0" fontId="17" fillId="12" borderId="8" xfId="0" applyFont="1" applyFill="1" applyBorder="1" applyAlignment="1">
      <alignment horizontal="right"/>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19" fillId="6" borderId="8" xfId="0" applyFont="1" applyFill="1" applyBorder="1" applyAlignment="1">
      <alignment horizontal="right" vertical="center"/>
    </xf>
    <xf numFmtId="0" fontId="0" fillId="0" borderId="12" xfId="0" applyBorder="1" applyAlignment="1">
      <alignment horizontal="center"/>
    </xf>
    <xf numFmtId="0" fontId="0" fillId="0" borderId="1" xfId="0" applyBorder="1" applyAlignment="1">
      <alignment horizontal="center"/>
    </xf>
    <xf numFmtId="0" fontId="0" fillId="0" borderId="13" xfId="0" applyBorder="1" applyAlignment="1">
      <alignment horizontal="center"/>
    </xf>
    <xf numFmtId="0" fontId="19" fillId="8" borderId="8" xfId="0" applyFont="1" applyFill="1" applyBorder="1" applyAlignment="1">
      <alignment horizontal="right"/>
    </xf>
    <xf numFmtId="0" fontId="20" fillId="16" borderId="8" xfId="0" applyFont="1" applyFill="1" applyBorder="1" applyAlignment="1">
      <alignment horizontal="right" vertical="center"/>
    </xf>
    <xf numFmtId="0" fontId="20" fillId="9" borderId="8" xfId="0" applyFont="1" applyFill="1" applyBorder="1" applyAlignment="1">
      <alignment horizontal="right" vertical="center"/>
    </xf>
    <xf numFmtId="0" fontId="19" fillId="17" borderId="8" xfId="0" applyFont="1" applyFill="1" applyBorder="1" applyAlignment="1">
      <alignment horizontal="right" vertical="center"/>
    </xf>
    <xf numFmtId="0" fontId="19" fillId="18" borderId="8" xfId="0" applyFont="1" applyFill="1" applyBorder="1" applyAlignment="1">
      <alignment horizontal="right" vertical="center"/>
    </xf>
    <xf numFmtId="0" fontId="20" fillId="19" borderId="8" xfId="0" applyFont="1" applyFill="1" applyBorder="1" applyAlignment="1">
      <alignment horizontal="right" vertical="center"/>
    </xf>
    <xf numFmtId="0" fontId="20" fillId="20" borderId="14" xfId="0" applyFont="1" applyFill="1" applyBorder="1" applyAlignment="1">
      <alignment horizontal="right" vertic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1" fillId="3" borderId="0" xfId="0" applyFont="1" applyFill="1"/>
    <xf numFmtId="0" fontId="0" fillId="3" borderId="0" xfId="0" applyFill="1" applyAlignment="1">
      <alignment horizontal="center"/>
    </xf>
    <xf numFmtId="0" fontId="1" fillId="3" borderId="0" xfId="0" applyFont="1" applyFill="1" applyAlignment="1">
      <alignment horizontal="center"/>
    </xf>
    <xf numFmtId="0" fontId="21" fillId="3" borderId="1" xfId="0" applyFont="1" applyFill="1" applyBorder="1" applyAlignment="1">
      <alignment horizontal="center"/>
    </xf>
    <xf numFmtId="0" fontId="21" fillId="3" borderId="1" xfId="0" applyFont="1" applyFill="1" applyBorder="1" applyAlignment="1">
      <alignment horizontal="center" wrapText="1"/>
    </xf>
    <xf numFmtId="0" fontId="21" fillId="10" borderId="1" xfId="0" applyFont="1" applyFill="1" applyBorder="1" applyAlignment="1">
      <alignment horizontal="center" wrapText="1"/>
    </xf>
    <xf numFmtId="0" fontId="19" fillId="21" borderId="0" xfId="0" applyFont="1" applyFill="1"/>
    <xf numFmtId="0" fontId="19" fillId="21" borderId="0" xfId="0" applyFont="1" applyFill="1" applyAlignment="1">
      <alignment horizontal="center"/>
    </xf>
    <xf numFmtId="0" fontId="19" fillId="0" borderId="1" xfId="0" applyFont="1" applyBorder="1" applyAlignment="1">
      <alignment horizontal="center"/>
    </xf>
    <xf numFmtId="0" fontId="15" fillId="0" borderId="0" xfId="1"/>
    <xf numFmtId="44" fontId="0" fillId="0" borderId="0" xfId="2" applyFont="1"/>
    <xf numFmtId="44" fontId="0" fillId="0" borderId="0" xfId="0" applyNumberFormat="1"/>
    <xf numFmtId="0" fontId="19" fillId="21" borderId="0" xfId="0" applyFont="1" applyFill="1" applyAlignment="1">
      <alignment horizontal="left"/>
    </xf>
    <xf numFmtId="0" fontId="15" fillId="0" borderId="0" xfId="1" applyFill="1"/>
    <xf numFmtId="0" fontId="19" fillId="0" borderId="0" xfId="0" applyFont="1" applyAlignment="1">
      <alignment horizontal="center"/>
    </xf>
    <xf numFmtId="0" fontId="19" fillId="0" borderId="0" xfId="0" applyFont="1" applyAlignment="1">
      <alignment horizontal="right"/>
    </xf>
    <xf numFmtId="0" fontId="19" fillId="3" borderId="0" xfId="0" applyFont="1" applyFill="1" applyAlignment="1">
      <alignment horizontal="right"/>
    </xf>
    <xf numFmtId="0" fontId="0" fillId="0" borderId="0" xfId="0" applyAlignment="1">
      <alignment horizontal="left"/>
    </xf>
    <xf numFmtId="0" fontId="0" fillId="22" borderId="0" xfId="0" applyFill="1" applyAlignment="1">
      <alignment horizontal="center"/>
    </xf>
    <xf numFmtId="0" fontId="19" fillId="6" borderId="1" xfId="0" applyFont="1" applyFill="1" applyBorder="1" applyAlignment="1">
      <alignment horizontal="center" vertical="center" textRotation="45"/>
    </xf>
    <xf numFmtId="0" fontId="19" fillId="8" borderId="1" xfId="0" applyFont="1" applyFill="1" applyBorder="1" applyAlignment="1">
      <alignment horizontal="center" textRotation="45"/>
    </xf>
    <xf numFmtId="0" fontId="20" fillId="16" borderId="1" xfId="0" applyFont="1" applyFill="1" applyBorder="1" applyAlignment="1">
      <alignment horizontal="center" vertical="center" textRotation="45"/>
    </xf>
    <xf numFmtId="0" fontId="20" fillId="9" borderId="1" xfId="0" applyFont="1" applyFill="1" applyBorder="1" applyAlignment="1">
      <alignment horizontal="center" vertical="center" textRotation="45"/>
    </xf>
    <xf numFmtId="0" fontId="19" fillId="17" borderId="1" xfId="0" applyFont="1" applyFill="1" applyBorder="1" applyAlignment="1">
      <alignment horizontal="center" vertical="center" textRotation="45"/>
    </xf>
    <xf numFmtId="0" fontId="19" fillId="18" borderId="1" xfId="0" applyFont="1" applyFill="1" applyBorder="1" applyAlignment="1">
      <alignment horizontal="center" vertical="center" textRotation="45"/>
    </xf>
    <xf numFmtId="0" fontId="20" fillId="19" borderId="1" xfId="0" applyFont="1" applyFill="1" applyBorder="1" applyAlignment="1">
      <alignment horizontal="center" vertical="center" textRotation="45"/>
    </xf>
    <xf numFmtId="0" fontId="20" fillId="20" borderId="1" xfId="0" applyFont="1" applyFill="1" applyBorder="1" applyAlignment="1">
      <alignment horizontal="center" vertical="center" textRotation="45"/>
    </xf>
    <xf numFmtId="0" fontId="20" fillId="13" borderId="1" xfId="0" applyFont="1" applyFill="1" applyBorder="1" applyAlignment="1">
      <alignment horizontal="center" vertical="center" textRotation="45"/>
    </xf>
    <xf numFmtId="0" fontId="19" fillId="6" borderId="1" xfId="0" applyFont="1" applyFill="1" applyBorder="1" applyAlignment="1">
      <alignment horizontal="center" textRotation="180"/>
    </xf>
    <xf numFmtId="0" fontId="19" fillId="8" borderId="1" xfId="0" applyFont="1" applyFill="1" applyBorder="1" applyAlignment="1">
      <alignment horizontal="center"/>
    </xf>
    <xf numFmtId="0" fontId="20" fillId="16" borderId="1" xfId="0" applyFont="1" applyFill="1" applyBorder="1" applyAlignment="1">
      <alignment horizontal="center"/>
    </xf>
    <xf numFmtId="0" fontId="19" fillId="17" borderId="1" xfId="0" applyFont="1" applyFill="1" applyBorder="1" applyAlignment="1">
      <alignment horizontal="center"/>
    </xf>
    <xf numFmtId="0" fontId="19" fillId="18" borderId="1" xfId="0" applyFont="1" applyFill="1" applyBorder="1" applyAlignment="1">
      <alignment horizontal="center"/>
    </xf>
    <xf numFmtId="0" fontId="20" fillId="19" borderId="1" xfId="0" applyFont="1" applyFill="1" applyBorder="1" applyAlignment="1">
      <alignment horizontal="center"/>
    </xf>
    <xf numFmtId="0" fontId="20" fillId="20" borderId="1" xfId="0" applyFont="1" applyFill="1" applyBorder="1" applyAlignment="1">
      <alignment horizontal="center"/>
    </xf>
    <xf numFmtId="0" fontId="19" fillId="13" borderId="1" xfId="0" applyFont="1" applyFill="1" applyBorder="1" applyAlignment="1">
      <alignment horizontal="center"/>
    </xf>
    <xf numFmtId="0" fontId="20" fillId="9" borderId="1" xfId="0" applyFont="1" applyFill="1" applyBorder="1" applyAlignment="1">
      <alignment horizontal="center"/>
    </xf>
    <xf numFmtId="0" fontId="19" fillId="6" borderId="1" xfId="0" applyFont="1" applyFill="1" applyBorder="1" applyAlignment="1">
      <alignment horizontal="center"/>
    </xf>
    <xf numFmtId="0" fontId="19" fillId="0" borderId="0" xfId="0" applyFont="1" applyAlignment="1">
      <alignment horizontal="center" textRotation="180"/>
    </xf>
    <xf numFmtId="44" fontId="19" fillId="0" borderId="1" xfId="0" applyNumberFormat="1" applyFont="1" applyBorder="1"/>
    <xf numFmtId="44" fontId="19" fillId="0" borderId="1" xfId="2" applyFont="1" applyBorder="1" applyAlignment="1">
      <alignment horizontal="center"/>
    </xf>
    <xf numFmtId="44" fontId="19" fillId="3" borderId="1" xfId="0" applyNumberFormat="1" applyFont="1" applyFill="1" applyBorder="1"/>
    <xf numFmtId="9" fontId="24" fillId="4" borderId="0" xfId="0" applyNumberFormat="1" applyFont="1" applyFill="1" applyAlignment="1">
      <alignment horizontal="right"/>
    </xf>
    <xf numFmtId="0" fontId="0" fillId="3" borderId="1" xfId="0" applyFill="1" applyBorder="1" applyAlignment="1">
      <alignment horizontal="center" vertical="center"/>
    </xf>
    <xf numFmtId="0" fontId="0" fillId="15" borderId="1" xfId="0" applyFill="1" applyBorder="1" applyAlignment="1">
      <alignment horizontal="center" vertical="center" wrapText="1"/>
    </xf>
    <xf numFmtId="0" fontId="3" fillId="15" borderId="1" xfId="0" applyFont="1" applyFill="1" applyBorder="1" applyAlignment="1">
      <alignment vertical="center" wrapText="1"/>
    </xf>
    <xf numFmtId="0" fontId="3" fillId="0" borderId="1" xfId="0" applyFont="1" applyBorder="1" applyAlignment="1">
      <alignment vertical="top" wrapText="1"/>
    </xf>
    <xf numFmtId="0" fontId="0" fillId="0" borderId="0" xfId="0" applyAlignment="1">
      <alignment vertical="center"/>
    </xf>
    <xf numFmtId="0" fontId="0" fillId="0" borderId="8" xfId="0" applyBorder="1" applyAlignment="1">
      <alignment vertical="center"/>
    </xf>
    <xf numFmtId="0" fontId="0" fillId="0" borderId="18" xfId="0" applyBorder="1" applyAlignment="1">
      <alignment vertical="center" wrapText="1"/>
    </xf>
    <xf numFmtId="0" fontId="0" fillId="0" borderId="18" xfId="0" applyBorder="1" applyAlignment="1">
      <alignment vertical="center"/>
    </xf>
    <xf numFmtId="0" fontId="0" fillId="0" borderId="14" xfId="0" applyBorder="1" applyAlignment="1">
      <alignment vertical="center"/>
    </xf>
    <xf numFmtId="0" fontId="0" fillId="0" borderId="19" xfId="0" applyBorder="1" applyAlignment="1">
      <alignment vertical="center"/>
    </xf>
    <xf numFmtId="0" fontId="0" fillId="0" borderId="19" xfId="0" applyBorder="1" applyAlignment="1">
      <alignment horizontal="center" vertical="center"/>
    </xf>
    <xf numFmtId="0" fontId="0" fillId="0" borderId="20" xfId="0" applyBorder="1" applyAlignment="1">
      <alignment vertical="center"/>
    </xf>
    <xf numFmtId="0" fontId="0" fillId="3" borderId="21" xfId="0" applyFill="1" applyBorder="1" applyAlignment="1">
      <alignment vertical="center"/>
    </xf>
    <xf numFmtId="0" fontId="0" fillId="3" borderId="22" xfId="0" applyFill="1" applyBorder="1" applyAlignment="1">
      <alignment vertical="center"/>
    </xf>
    <xf numFmtId="0" fontId="0" fillId="3" borderId="22" xfId="0" applyFill="1" applyBorder="1" applyAlignment="1">
      <alignment horizontal="center" vertical="center"/>
    </xf>
    <xf numFmtId="0" fontId="0" fillId="3" borderId="23" xfId="0" applyFill="1" applyBorder="1" applyAlignment="1">
      <alignment vertical="center"/>
    </xf>
    <xf numFmtId="0" fontId="26" fillId="19" borderId="0" xfId="1" applyFont="1" applyFill="1" applyAlignment="1">
      <alignment horizontal="center"/>
    </xf>
    <xf numFmtId="0" fontId="0" fillId="11" borderId="0" xfId="0" applyFill="1"/>
    <xf numFmtId="0" fontId="1" fillId="0" borderId="0" xfId="0" applyFont="1" applyAlignment="1">
      <alignment horizontal="center" vertical="center"/>
    </xf>
    <xf numFmtId="14" fontId="0" fillId="0" borderId="19" xfId="0" applyNumberFormat="1"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0" fillId="4" borderId="6" xfId="0" applyFill="1" applyBorder="1" applyAlignment="1">
      <alignment horizontal="center" vertical="center"/>
    </xf>
    <xf numFmtId="14" fontId="0" fillId="0" borderId="6" xfId="0" applyNumberFormat="1" applyBorder="1" applyAlignment="1">
      <alignment vertical="center"/>
    </xf>
    <xf numFmtId="0" fontId="0" fillId="0" borderId="6" xfId="0" applyBorder="1" applyAlignment="1">
      <alignment horizontal="center" vertical="center"/>
    </xf>
    <xf numFmtId="0" fontId="0" fillId="0" borderId="7" xfId="0" applyBorder="1" applyAlignment="1">
      <alignment vertical="center" wrapText="1"/>
    </xf>
    <xf numFmtId="0" fontId="0" fillId="4" borderId="0" xfId="0" applyFill="1" applyAlignment="1">
      <alignment horizontal="center" vertical="center"/>
    </xf>
    <xf numFmtId="14" fontId="0" fillId="0" borderId="0" xfId="0" applyNumberFormat="1" applyAlignment="1">
      <alignment vertical="center"/>
    </xf>
    <xf numFmtId="0" fontId="0" fillId="4" borderId="19" xfId="0" applyFill="1" applyBorder="1" applyAlignment="1">
      <alignment horizontal="center" vertical="center"/>
    </xf>
    <xf numFmtId="0" fontId="27" fillId="22" borderId="0" xfId="0" applyFont="1" applyFill="1"/>
    <xf numFmtId="0" fontId="0" fillId="3" borderId="0" xfId="0" applyFill="1" applyAlignment="1">
      <alignment vertical="center"/>
    </xf>
    <xf numFmtId="0" fontId="0" fillId="3" borderId="0" xfId="0" applyFill="1" applyAlignment="1">
      <alignment horizontal="left"/>
    </xf>
    <xf numFmtId="0" fontId="0" fillId="3" borderId="0" xfId="0" applyFill="1" applyAlignment="1">
      <alignment vertical="center" wrapText="1"/>
    </xf>
    <xf numFmtId="0" fontId="6" fillId="5" borderId="1" xfId="0" applyFont="1" applyFill="1" applyBorder="1" applyAlignment="1">
      <alignment horizontal="center" vertical="center" wrapText="1"/>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7" borderId="4" xfId="0" applyFill="1" applyBorder="1" applyAlignment="1">
      <alignment horizontal="center" vertical="center"/>
    </xf>
    <xf numFmtId="0" fontId="0" fillId="7" borderId="2" xfId="0" applyFill="1" applyBorder="1" applyAlignment="1">
      <alignment horizontal="center" vertical="center" wrapText="1"/>
    </xf>
    <xf numFmtId="0" fontId="6" fillId="5" borderId="2" xfId="0" applyFont="1" applyFill="1" applyBorder="1" applyAlignment="1">
      <alignment horizontal="center" vertical="center" wrapText="1"/>
    </xf>
    <xf numFmtId="0" fontId="6" fillId="5" borderId="3" xfId="0" applyFont="1" applyFill="1" applyBorder="1" applyAlignment="1">
      <alignment horizontal="center" vertical="center" wrapText="1"/>
    </xf>
    <xf numFmtId="0" fontId="6" fillId="5" borderId="4" xfId="0" applyFont="1" applyFill="1" applyBorder="1" applyAlignment="1">
      <alignment horizontal="center" vertical="center" wrapText="1"/>
    </xf>
  </cellXfs>
  <cellStyles count="3">
    <cellStyle name="Currency" xfId="2" builtinId="4"/>
    <cellStyle name="Hyperlink" xfId="1" builtinId="8"/>
    <cellStyle name="Normal" xfId="0" builtinId="0"/>
  </cellStyles>
  <dxfs count="12">
    <dxf>
      <font>
        <color auto="1"/>
      </font>
      <fill>
        <patternFill patternType="none">
          <bgColor auto="1"/>
        </patternFill>
      </fill>
    </dxf>
    <dxf>
      <font>
        <color theme="1" tint="4.9989318521683403E-2"/>
      </font>
      <fill>
        <patternFill>
          <bgColor theme="0"/>
        </patternFill>
      </fill>
    </dxf>
    <dxf>
      <font>
        <color auto="1"/>
      </font>
      <fill>
        <patternFill patternType="none">
          <bgColor auto="1"/>
        </patternFill>
      </fill>
    </dxf>
    <dxf>
      <font>
        <color theme="1" tint="4.9989318521683403E-2"/>
      </font>
      <fill>
        <patternFill>
          <bgColor theme="0"/>
        </patternFill>
      </fill>
    </dxf>
    <dxf>
      <font>
        <color auto="1"/>
      </font>
      <fill>
        <patternFill patternType="none">
          <bgColor auto="1"/>
        </patternFill>
      </fill>
    </dxf>
    <dxf>
      <font>
        <color theme="1" tint="4.9989318521683403E-2"/>
      </font>
      <fill>
        <patternFill>
          <bgColor theme="0"/>
        </patternFill>
      </fill>
    </dxf>
    <dxf>
      <font>
        <color rgb="FF9C5700"/>
      </font>
      <fill>
        <patternFill>
          <bgColor rgb="FFFFEB9C"/>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8503E"/>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eg"/><Relationship Id="rId1" Type="http://schemas.openxmlformats.org/officeDocument/2006/relationships/image" Target="../media/image7.png"/><Relationship Id="rId5" Type="http://schemas.openxmlformats.org/officeDocument/2006/relationships/image" Target="../media/image11.png"/><Relationship Id="rId4"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12.PNG"/></Relationships>
</file>

<file path=xl/drawings/_rels/drawing8.xml.rels><?xml version="1.0" encoding="UTF-8" standalone="yes"?>
<Relationships xmlns="http://schemas.openxmlformats.org/package/2006/relationships"><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jpeg"/><Relationship Id="rId1" Type="http://schemas.openxmlformats.org/officeDocument/2006/relationships/image" Target="../media/image14.jpeg"/><Relationship Id="rId5" Type="http://schemas.openxmlformats.org/officeDocument/2006/relationships/image" Target="../media/image18.jpeg"/><Relationship Id="rId4" Type="http://schemas.openxmlformats.org/officeDocument/2006/relationships/image" Target="../media/image17.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1.jpeg"/><Relationship Id="rId2" Type="http://schemas.openxmlformats.org/officeDocument/2006/relationships/image" Target="../media/image20.jpeg"/><Relationship Id="rId1" Type="http://schemas.openxmlformats.org/officeDocument/2006/relationships/image" Target="../media/image19.jpeg"/><Relationship Id="rId4"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9</xdr:row>
      <xdr:rowOff>0</xdr:rowOff>
    </xdr:from>
    <xdr:to>
      <xdr:col>3</xdr:col>
      <xdr:colOff>19050</xdr:colOff>
      <xdr:row>32</xdr:row>
      <xdr:rowOff>45089</xdr:rowOff>
    </xdr:to>
    <xdr:pic>
      <xdr:nvPicPr>
        <xdr:cNvPr id="3" name="Picture 2">
          <a:extLst>
            <a:ext uri="{FF2B5EF4-FFF2-40B4-BE49-F238E27FC236}">
              <a16:creationId xmlns:a16="http://schemas.microsoft.com/office/drawing/2014/main" id="{76B8F8A7-8322-C978-F852-A327DAC3BF3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2425" y="6486525"/>
          <a:ext cx="7772400" cy="442658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171450</xdr:colOff>
          <xdr:row>12</xdr:row>
          <xdr:rowOff>0</xdr:rowOff>
        </xdr:from>
        <xdr:to>
          <xdr:col>2</xdr:col>
          <xdr:colOff>790575</xdr:colOff>
          <xdr:row>12</xdr:row>
          <xdr:rowOff>180975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171450</xdr:colOff>
          <xdr:row>13</xdr:row>
          <xdr:rowOff>95250</xdr:rowOff>
        </xdr:from>
        <xdr:to>
          <xdr:col>2</xdr:col>
          <xdr:colOff>790575</xdr:colOff>
          <xdr:row>14</xdr:row>
          <xdr:rowOff>85725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12</xdr:row>
          <xdr:rowOff>0</xdr:rowOff>
        </xdr:from>
        <xdr:to>
          <xdr:col>3</xdr:col>
          <xdr:colOff>790575</xdr:colOff>
          <xdr:row>12</xdr:row>
          <xdr:rowOff>180975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12</xdr:row>
          <xdr:rowOff>0</xdr:rowOff>
        </xdr:from>
        <xdr:to>
          <xdr:col>4</xdr:col>
          <xdr:colOff>809625</xdr:colOff>
          <xdr:row>12</xdr:row>
          <xdr:rowOff>180975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12</xdr:row>
          <xdr:rowOff>0</xdr:rowOff>
        </xdr:from>
        <xdr:to>
          <xdr:col>5</xdr:col>
          <xdr:colOff>800100</xdr:colOff>
          <xdr:row>12</xdr:row>
          <xdr:rowOff>180975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266700</xdr:colOff>
          <xdr:row>12</xdr:row>
          <xdr:rowOff>0</xdr:rowOff>
        </xdr:from>
        <xdr:to>
          <xdr:col>6</xdr:col>
          <xdr:colOff>885825</xdr:colOff>
          <xdr:row>12</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100-00000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13</xdr:row>
          <xdr:rowOff>95250</xdr:rowOff>
        </xdr:from>
        <xdr:to>
          <xdr:col>3</xdr:col>
          <xdr:colOff>790575</xdr:colOff>
          <xdr:row>14</xdr:row>
          <xdr:rowOff>85725</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1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Clr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13</xdr:row>
          <xdr:rowOff>95250</xdr:rowOff>
        </xdr:from>
        <xdr:to>
          <xdr:col>4</xdr:col>
          <xdr:colOff>790575</xdr:colOff>
          <xdr:row>14</xdr:row>
          <xdr:rowOff>85725</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1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Clr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13</xdr:row>
          <xdr:rowOff>95250</xdr:rowOff>
        </xdr:from>
        <xdr:to>
          <xdr:col>5</xdr:col>
          <xdr:colOff>790575</xdr:colOff>
          <xdr:row>14</xdr:row>
          <xdr:rowOff>85725</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100-000009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Clr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266700</xdr:colOff>
          <xdr:row>13</xdr:row>
          <xdr:rowOff>95250</xdr:rowOff>
        </xdr:from>
        <xdr:to>
          <xdr:col>6</xdr:col>
          <xdr:colOff>885825</xdr:colOff>
          <xdr:row>14</xdr:row>
          <xdr:rowOff>85725</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1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Clr 5</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161925</xdr:colOff>
          <xdr:row>34</xdr:row>
          <xdr:rowOff>161925</xdr:rowOff>
        </xdr:from>
        <xdr:to>
          <xdr:col>3</xdr:col>
          <xdr:colOff>800100</xdr:colOff>
          <xdr:row>36</xdr:row>
          <xdr:rowOff>123825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twoCellAnchor>
    <xdr:from>
      <xdr:col>4</xdr:col>
      <xdr:colOff>376812</xdr:colOff>
      <xdr:row>35</xdr:row>
      <xdr:rowOff>31401</xdr:rowOff>
    </xdr:from>
    <xdr:to>
      <xdr:col>9</xdr:col>
      <xdr:colOff>230275</xdr:colOff>
      <xdr:row>36</xdr:row>
      <xdr:rowOff>167473</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017746" y="8457363"/>
          <a:ext cx="6761705" cy="3768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Prices are shown in Canadian Dollars obtained</a:t>
          </a:r>
          <a:r>
            <a:rPr lang="en-US" sz="1600" baseline="0"/>
            <a:t> from AliExpress June 12 2023.</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263334</xdr:colOff>
      <xdr:row>20</xdr:row>
      <xdr:rowOff>104061</xdr:rowOff>
    </xdr:from>
    <xdr:to>
      <xdr:col>2</xdr:col>
      <xdr:colOff>5429250</xdr:colOff>
      <xdr:row>30</xdr:row>
      <xdr:rowOff>188509</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85155" y="9642668"/>
          <a:ext cx="6431381" cy="19894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1105446</xdr:colOff>
      <xdr:row>30</xdr:row>
      <xdr:rowOff>123825</xdr:rowOff>
    </xdr:from>
    <xdr:to>
      <xdr:col>2</xdr:col>
      <xdr:colOff>4124844</xdr:colOff>
      <xdr:row>50</xdr:row>
      <xdr:rowOff>166687</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454696" y="11117263"/>
          <a:ext cx="4289398" cy="3852862"/>
        </a:xfrm>
        <a:prstGeom prst="rect">
          <a:avLst/>
        </a:prstGeom>
      </xdr:spPr>
    </xdr:pic>
    <xdr:clientData/>
  </xdr:twoCellAnchor>
  <xdr:twoCellAnchor editAs="oneCell">
    <xdr:from>
      <xdr:col>2</xdr:col>
      <xdr:colOff>4205288</xdr:colOff>
      <xdr:row>34</xdr:row>
      <xdr:rowOff>184150</xdr:rowOff>
    </xdr:from>
    <xdr:to>
      <xdr:col>3</xdr:col>
      <xdr:colOff>121936</xdr:colOff>
      <xdr:row>45</xdr:row>
      <xdr:rowOff>79375</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5824538" y="11939588"/>
          <a:ext cx="2401586" cy="1990725"/>
        </a:xfrm>
        <a:prstGeom prst="rect">
          <a:avLst/>
        </a:prstGeom>
      </xdr:spPr>
    </xdr:pic>
    <xdr:clientData/>
  </xdr:twoCellAnchor>
  <xdr:twoCellAnchor editAs="oneCell">
    <xdr:from>
      <xdr:col>1</xdr:col>
      <xdr:colOff>634998</xdr:colOff>
      <xdr:row>51</xdr:row>
      <xdr:rowOff>23812</xdr:rowOff>
    </xdr:from>
    <xdr:to>
      <xdr:col>2</xdr:col>
      <xdr:colOff>3309937</xdr:colOff>
      <xdr:row>73</xdr:row>
      <xdr:rowOff>69765</xdr:rowOff>
    </xdr:to>
    <xdr:pic>
      <xdr:nvPicPr>
        <xdr:cNvPr id="4" name="Picture 3">
          <a:extLst>
            <a:ext uri="{FF2B5EF4-FFF2-40B4-BE49-F238E27FC236}">
              <a16:creationId xmlns:a16="http://schemas.microsoft.com/office/drawing/2014/main" id="{32BA5452-5F1D-F10A-3188-AF807250FC0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84248" y="15017750"/>
          <a:ext cx="3944939" cy="4236953"/>
        </a:xfrm>
        <a:prstGeom prst="rect">
          <a:avLst/>
        </a:prstGeom>
      </xdr:spPr>
    </xdr:pic>
    <xdr:clientData/>
  </xdr:twoCellAnchor>
  <xdr:twoCellAnchor editAs="oneCell">
    <xdr:from>
      <xdr:col>1</xdr:col>
      <xdr:colOff>206375</xdr:colOff>
      <xdr:row>19</xdr:row>
      <xdr:rowOff>121891</xdr:rowOff>
    </xdr:from>
    <xdr:to>
      <xdr:col>2</xdr:col>
      <xdr:colOff>6399212</xdr:colOff>
      <xdr:row>29</xdr:row>
      <xdr:rowOff>7277</xdr:rowOff>
    </xdr:to>
    <xdr:pic>
      <xdr:nvPicPr>
        <xdr:cNvPr id="9" name="Picture 8">
          <a:extLst>
            <a:ext uri="{FF2B5EF4-FFF2-40B4-BE49-F238E27FC236}">
              <a16:creationId xmlns:a16="http://schemas.microsoft.com/office/drawing/2014/main" id="{D2B7380A-CFFD-5B27-A57A-BDB494BB0C7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5625" y="9019829"/>
          <a:ext cx="7462837" cy="179038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300718</xdr:colOff>
      <xdr:row>22</xdr:row>
      <xdr:rowOff>36740</xdr:rowOff>
    </xdr:from>
    <xdr:to>
      <xdr:col>2</xdr:col>
      <xdr:colOff>2637586</xdr:colOff>
      <xdr:row>33</xdr:row>
      <xdr:rowOff>161926</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654504" y="9439276"/>
          <a:ext cx="3602332" cy="2220686"/>
        </a:xfrm>
        <a:prstGeom prst="rect">
          <a:avLst/>
        </a:prstGeom>
      </xdr:spPr>
    </xdr:pic>
    <xdr:clientData/>
  </xdr:twoCellAnchor>
  <xdr:twoCellAnchor editAs="oneCell">
    <xdr:from>
      <xdr:col>2</xdr:col>
      <xdr:colOff>2685241</xdr:colOff>
      <xdr:row>22</xdr:row>
      <xdr:rowOff>59872</xdr:rowOff>
    </xdr:from>
    <xdr:to>
      <xdr:col>2</xdr:col>
      <xdr:colOff>6449785</xdr:colOff>
      <xdr:row>33</xdr:row>
      <xdr:rowOff>4083</xdr:rowOff>
    </xdr:to>
    <xdr:pic>
      <xdr:nvPicPr>
        <xdr:cNvPr id="12" name="Picture 11" descr="WS2812B RGB LED Pinout, Working, Interfacing Arduino and ...">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4304491" y="9462408"/>
          <a:ext cx="3764544" cy="2039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921705</xdr:colOff>
      <xdr:row>47</xdr:row>
      <xdr:rowOff>190003</xdr:rowOff>
    </xdr:from>
    <xdr:to>
      <xdr:col>2</xdr:col>
      <xdr:colOff>3238501</xdr:colOff>
      <xdr:row>64</xdr:row>
      <xdr:rowOff>48795</xdr:rowOff>
    </xdr:to>
    <xdr:pic>
      <xdr:nvPicPr>
        <xdr:cNvPr id="13" name="Picture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3"/>
        <a:stretch>
          <a:fillRect/>
        </a:stretch>
      </xdr:blipFill>
      <xdr:spPr>
        <a:xfrm>
          <a:off x="1270955" y="14366378"/>
          <a:ext cx="3586796" cy="3097292"/>
        </a:xfrm>
        <a:prstGeom prst="rect">
          <a:avLst/>
        </a:prstGeom>
      </xdr:spPr>
    </xdr:pic>
    <xdr:clientData/>
  </xdr:twoCellAnchor>
  <xdr:twoCellAnchor editAs="oneCell">
    <xdr:from>
      <xdr:col>1</xdr:col>
      <xdr:colOff>724354</xdr:colOff>
      <xdr:row>66</xdr:row>
      <xdr:rowOff>52079</xdr:rowOff>
    </xdr:from>
    <xdr:to>
      <xdr:col>2</xdr:col>
      <xdr:colOff>5318126</xdr:colOff>
      <xdr:row>80</xdr:row>
      <xdr:rowOff>23415</xdr:rowOff>
    </xdr:to>
    <xdr:pic>
      <xdr:nvPicPr>
        <xdr:cNvPr id="14" name="Picture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4"/>
        <a:stretch>
          <a:fillRect/>
        </a:stretch>
      </xdr:blipFill>
      <xdr:spPr>
        <a:xfrm>
          <a:off x="1073604" y="17847954"/>
          <a:ext cx="5863772" cy="2638336"/>
        </a:xfrm>
        <a:prstGeom prst="rect">
          <a:avLst/>
        </a:prstGeom>
      </xdr:spPr>
    </xdr:pic>
    <xdr:clientData/>
  </xdr:twoCellAnchor>
  <xdr:twoCellAnchor editAs="oneCell">
    <xdr:from>
      <xdr:col>1</xdr:col>
      <xdr:colOff>789027</xdr:colOff>
      <xdr:row>34</xdr:row>
      <xdr:rowOff>170091</xdr:rowOff>
    </xdr:from>
    <xdr:to>
      <xdr:col>2</xdr:col>
      <xdr:colOff>2576670</xdr:colOff>
      <xdr:row>47</xdr:row>
      <xdr:rowOff>85726</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5"/>
        <a:stretch>
          <a:fillRect/>
        </a:stretch>
      </xdr:blipFill>
      <xdr:spPr>
        <a:xfrm>
          <a:off x="1142813" y="11858627"/>
          <a:ext cx="3053107" cy="239213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609599</xdr:colOff>
      <xdr:row>0</xdr:row>
      <xdr:rowOff>190499</xdr:rowOff>
    </xdr:from>
    <xdr:to>
      <xdr:col>18</xdr:col>
      <xdr:colOff>85725</xdr:colOff>
      <xdr:row>42</xdr:row>
      <xdr:rowOff>145382</xdr:rowOff>
    </xdr:to>
    <xdr:pic>
      <xdr:nvPicPr>
        <xdr:cNvPr id="4" name="Picture 3">
          <a:extLst>
            <a:ext uri="{FF2B5EF4-FFF2-40B4-BE49-F238E27FC236}">
              <a16:creationId xmlns:a16="http://schemas.microsoft.com/office/drawing/2014/main" id="{327D3699-A8A7-8D21-4097-3C2873BF603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599" y="190499"/>
          <a:ext cx="10448926" cy="795588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257174</xdr:colOff>
      <xdr:row>0</xdr:row>
      <xdr:rowOff>104775</xdr:rowOff>
    </xdr:from>
    <xdr:to>
      <xdr:col>16</xdr:col>
      <xdr:colOff>183881</xdr:colOff>
      <xdr:row>30</xdr:row>
      <xdr:rowOff>161925</xdr:rowOff>
    </xdr:to>
    <xdr:pic>
      <xdr:nvPicPr>
        <xdr:cNvPr id="6" name="Picture 5">
          <a:extLst>
            <a:ext uri="{FF2B5EF4-FFF2-40B4-BE49-F238E27FC236}">
              <a16:creationId xmlns:a16="http://schemas.microsoft.com/office/drawing/2014/main" id="{2E76B66C-5A1A-A302-526F-0D9AE5742B2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4" y="104775"/>
          <a:ext cx="9680307" cy="5772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0</xdr:colOff>
      <xdr:row>5</xdr:row>
      <xdr:rowOff>0</xdr:rowOff>
    </xdr:from>
    <xdr:to>
      <xdr:col>10</xdr:col>
      <xdr:colOff>76200</xdr:colOff>
      <xdr:row>26</xdr:row>
      <xdr:rowOff>27733</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6543675" y="590550"/>
          <a:ext cx="4343400" cy="4228975"/>
        </a:xfrm>
        <a:prstGeom prst="rect">
          <a:avLst/>
        </a:prstGeom>
      </xdr:spPr>
    </xdr:pic>
    <xdr:clientData/>
  </xdr:twoCellAnchor>
  <xdr:twoCellAnchor editAs="oneCell">
    <xdr:from>
      <xdr:col>10</xdr:col>
      <xdr:colOff>200025</xdr:colOff>
      <xdr:row>28</xdr:row>
      <xdr:rowOff>1</xdr:rowOff>
    </xdr:from>
    <xdr:to>
      <xdr:col>16</xdr:col>
      <xdr:colOff>133350</xdr:colOff>
      <xdr:row>35</xdr:row>
      <xdr:rowOff>473504</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11096625" y="4972051"/>
          <a:ext cx="3590925" cy="3413758"/>
        </a:xfrm>
        <a:prstGeom prst="rect">
          <a:avLst/>
        </a:prstGeom>
      </xdr:spPr>
    </xdr:pic>
    <xdr:clientData/>
  </xdr:twoCellAnchor>
  <xdr:twoCellAnchor editAs="oneCell">
    <xdr:from>
      <xdr:col>2</xdr:col>
      <xdr:colOff>4219677</xdr:colOff>
      <xdr:row>27</xdr:row>
      <xdr:rowOff>153629</xdr:rowOff>
    </xdr:from>
    <xdr:to>
      <xdr:col>9</xdr:col>
      <xdr:colOff>0</xdr:colOff>
      <xdr:row>35</xdr:row>
      <xdr:rowOff>523054</xdr:rowOff>
    </xdr:to>
    <xdr:pic>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616290" y="5028790"/>
          <a:ext cx="3707581" cy="3544425"/>
        </a:xfrm>
        <a:prstGeom prst="rect">
          <a:avLst/>
        </a:prstGeom>
      </xdr:spPr>
    </xdr:pic>
    <xdr:clientData/>
  </xdr:twoCellAnchor>
  <xdr:twoCellAnchor editAs="oneCell">
    <xdr:from>
      <xdr:col>3</xdr:col>
      <xdr:colOff>389194</xdr:colOff>
      <xdr:row>37</xdr:row>
      <xdr:rowOff>133146</xdr:rowOff>
    </xdr:from>
    <xdr:to>
      <xdr:col>23</xdr:col>
      <xdr:colOff>308395</xdr:colOff>
      <xdr:row>68</xdr:row>
      <xdr:rowOff>150300</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stretch>
          <a:fillRect/>
        </a:stretch>
      </xdr:blipFill>
      <xdr:spPr>
        <a:xfrm>
          <a:off x="7025968" y="8869517"/>
          <a:ext cx="12209524" cy="6971428"/>
        </a:xfrm>
        <a:prstGeom prst="rect">
          <a:avLst/>
        </a:prstGeom>
      </xdr:spPr>
    </xdr:pic>
    <xdr:clientData/>
  </xdr:twoCellAnchor>
  <xdr:twoCellAnchor editAs="oneCell">
    <xdr:from>
      <xdr:col>4</xdr:col>
      <xdr:colOff>268334</xdr:colOff>
      <xdr:row>0</xdr:row>
      <xdr:rowOff>256048</xdr:rowOff>
    </xdr:from>
    <xdr:to>
      <xdr:col>6</xdr:col>
      <xdr:colOff>358520</xdr:colOff>
      <xdr:row>4</xdr:row>
      <xdr:rowOff>10399</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7519624" y="256048"/>
          <a:ext cx="1319219" cy="190515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142257</xdr:colOff>
      <xdr:row>0</xdr:row>
      <xdr:rowOff>185552</xdr:rowOff>
    </xdr:from>
    <xdr:to>
      <xdr:col>9</xdr:col>
      <xdr:colOff>313219</xdr:colOff>
      <xdr:row>6</xdr:row>
      <xdr:rowOff>124559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3030682" y="185552"/>
          <a:ext cx="5069534" cy="2227481"/>
        </a:xfrm>
        <a:prstGeom prst="rect">
          <a:avLst/>
        </a:prstGeom>
      </xdr:spPr>
    </xdr:pic>
    <xdr:clientData/>
  </xdr:twoCellAnchor>
  <xdr:twoCellAnchor editAs="oneCell">
    <xdr:from>
      <xdr:col>1</xdr:col>
      <xdr:colOff>142257</xdr:colOff>
      <xdr:row>6</xdr:row>
      <xdr:rowOff>173182</xdr:rowOff>
    </xdr:from>
    <xdr:to>
      <xdr:col>9</xdr:col>
      <xdr:colOff>313219</xdr:colOff>
      <xdr:row>22</xdr:row>
      <xdr:rowOff>11754</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3030682" y="2461656"/>
          <a:ext cx="5069534" cy="3858864"/>
        </a:xfrm>
        <a:prstGeom prst="rect">
          <a:avLst/>
        </a:prstGeom>
      </xdr:spPr>
    </xdr:pic>
    <xdr:clientData/>
  </xdr:twoCellAnchor>
  <xdr:twoCellAnchor editAs="oneCell">
    <xdr:from>
      <xdr:col>1</xdr:col>
      <xdr:colOff>148442</xdr:colOff>
      <xdr:row>22</xdr:row>
      <xdr:rowOff>43297</xdr:rowOff>
    </xdr:from>
    <xdr:to>
      <xdr:col>9</xdr:col>
      <xdr:colOff>319404</xdr:colOff>
      <xdr:row>35</xdr:row>
      <xdr:rowOff>76771</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3036867" y="6352063"/>
          <a:ext cx="5069534" cy="4047581"/>
        </a:xfrm>
        <a:prstGeom prst="rect">
          <a:avLst/>
        </a:prstGeom>
      </xdr:spPr>
    </xdr:pic>
    <xdr:clientData/>
  </xdr:twoCellAnchor>
  <xdr:twoCellAnchor editAs="oneCell">
    <xdr:from>
      <xdr:col>1</xdr:col>
      <xdr:colOff>141781</xdr:colOff>
      <xdr:row>35</xdr:row>
      <xdr:rowOff>29340</xdr:rowOff>
    </xdr:from>
    <xdr:to>
      <xdr:col>9</xdr:col>
      <xdr:colOff>215049</xdr:colOff>
      <xdr:row>40</xdr:row>
      <xdr:rowOff>113707</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3030206" y="10352213"/>
          <a:ext cx="4971840" cy="2756315"/>
        </a:xfrm>
        <a:prstGeom prst="rect">
          <a:avLst/>
        </a:prstGeom>
      </xdr:spPr>
    </xdr:pic>
    <xdr:clientData/>
  </xdr:twoCellAnchor>
  <xdr:twoCellAnchor>
    <xdr:from>
      <xdr:col>7</xdr:col>
      <xdr:colOff>160811</xdr:colOff>
      <xdr:row>8</xdr:row>
      <xdr:rowOff>1057647</xdr:rowOff>
    </xdr:from>
    <xdr:to>
      <xdr:col>8</xdr:col>
      <xdr:colOff>500990</xdr:colOff>
      <xdr:row>11</xdr:row>
      <xdr:rowOff>55666</xdr:rowOff>
    </xdr:to>
    <xdr:sp macro="" textlink="">
      <xdr:nvSpPr>
        <xdr:cNvPr id="6" name="Oval 5">
          <a:extLst>
            <a:ext uri="{FF2B5EF4-FFF2-40B4-BE49-F238E27FC236}">
              <a16:creationId xmlns:a16="http://schemas.microsoft.com/office/drawing/2014/main" id="{00000000-0008-0000-0A00-000006000000}"/>
            </a:ext>
          </a:extLst>
        </xdr:cNvPr>
        <xdr:cNvSpPr/>
      </xdr:nvSpPr>
      <xdr:spPr>
        <a:xfrm>
          <a:off x="6723165" y="3729595"/>
          <a:ext cx="952500" cy="525730"/>
        </a:xfrm>
        <a:prstGeom prst="ellipse">
          <a:avLst/>
        </a:prstGeom>
        <a:noFill/>
        <a:ln w="349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59623</xdr:colOff>
      <xdr:row>7</xdr:row>
      <xdr:rowOff>177141</xdr:rowOff>
    </xdr:from>
    <xdr:to>
      <xdr:col>8</xdr:col>
      <xdr:colOff>399802</xdr:colOff>
      <xdr:row>8</xdr:row>
      <xdr:rowOff>511134</xdr:rowOff>
    </xdr:to>
    <xdr:sp macro="" textlink="">
      <xdr:nvSpPr>
        <xdr:cNvPr id="7" name="Oval 6">
          <a:extLst>
            <a:ext uri="{FF2B5EF4-FFF2-40B4-BE49-F238E27FC236}">
              <a16:creationId xmlns:a16="http://schemas.microsoft.com/office/drawing/2014/main" id="{00000000-0008-0000-0A00-000007000000}"/>
            </a:ext>
          </a:extLst>
        </xdr:cNvPr>
        <xdr:cNvSpPr/>
      </xdr:nvSpPr>
      <xdr:spPr>
        <a:xfrm>
          <a:off x="6621977" y="2657352"/>
          <a:ext cx="952500" cy="525730"/>
        </a:xfrm>
        <a:prstGeom prst="ellipse">
          <a:avLst/>
        </a:prstGeom>
        <a:noFill/>
        <a:ln w="349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37111</xdr:colOff>
      <xdr:row>11</xdr:row>
      <xdr:rowOff>74221</xdr:rowOff>
    </xdr:from>
    <xdr:to>
      <xdr:col>8</xdr:col>
      <xdr:colOff>123702</xdr:colOff>
      <xdr:row>16</xdr:row>
      <xdr:rowOff>129887</xdr:rowOff>
    </xdr:to>
    <xdr:cxnSp macro="">
      <xdr:nvCxnSpPr>
        <xdr:cNvPr id="9" name="Straight Arrow Connector 8">
          <a:extLst>
            <a:ext uri="{FF2B5EF4-FFF2-40B4-BE49-F238E27FC236}">
              <a16:creationId xmlns:a16="http://schemas.microsoft.com/office/drawing/2014/main" id="{00000000-0008-0000-0A00-000009000000}"/>
            </a:ext>
          </a:extLst>
        </xdr:cNvPr>
        <xdr:cNvCxnSpPr/>
      </xdr:nvCxnSpPr>
      <xdr:spPr>
        <a:xfrm flipH="1">
          <a:off x="7211786" y="4273880"/>
          <a:ext cx="86591" cy="1014351"/>
        </a:xfrm>
        <a:prstGeom prst="straightConnector1">
          <a:avLst/>
        </a:prstGeom>
        <a:ln w="317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aliexpress.com/item/32861907980.html?spm=a2g0o.order_list.order_list_main.183.4aff1802b7snV2" TargetMode="External"/><Relationship Id="rId13" Type="http://schemas.openxmlformats.org/officeDocument/2006/relationships/hyperlink" Target="https://www.aliexpress.com/item/1005003818444423.html?spm=a2g0o.order_list.order_list_main.193.4aff1802b7snV2" TargetMode="External"/><Relationship Id="rId18" Type="http://schemas.openxmlformats.org/officeDocument/2006/relationships/hyperlink" Target="https://www.aliexpress.com/item/1005004039299571.html?spm=a2g0o.order_list.order_list_main.198.4aff1802b7snV2" TargetMode="External"/><Relationship Id="rId26" Type="http://schemas.openxmlformats.org/officeDocument/2006/relationships/hyperlink" Target="https://www.aliexpress.com/item/1005005622160274.html?spm=a2g0o.productlist.main.1.437f37deAVSPbT&amp;algo_pvid=6798d1c1-53e5-4629-8e11-1461a2888259&amp;aem_p4p_detail=202306120905122691474259149000016014264&amp;algo_exp_id=6798d1c1-53e5-4629-8e11-1461a2888259-0&amp;pdp_npi=3%40dis%21CAD%214.7%213.29%21%21%21%21%21%40211bd8be16865859122752994d07c3%2112000033779259057%21sea%21CA%213604814302&amp;curPageLogUid=Y4rvTNfoPDhb&amp;detail_p4p_id=202306120905122691474259149000016014264_1" TargetMode="External"/><Relationship Id="rId3" Type="http://schemas.openxmlformats.org/officeDocument/2006/relationships/hyperlink" Target="https://www.aliexpress.com/item/1005002577212594.html?spm=a2g0o.productlist.main.3.50f26753vq4E8y&amp;algo_pvid=1378df46-47ad-41d9-b6b2-8e438737f12a&amp;aem_p4p_detail=2023061118373514797498173061860013781403&amp;algo_exp_id=1378df46-47ad-41d9-b6b2-8e438737f12a-1&amp;pdp_npi=3%40dis%21CAD%212.22%211.96%21%21%21%21%21%40211be10916865338557054126d07e2%2112000032837229740%21sea%21CA%213604814302&amp;curPageLogUid=OAFMO7EpaR5l&amp;detail_p4p_id=2023061118373514797498173061860013781403_2" TargetMode="External"/><Relationship Id="rId21" Type="http://schemas.openxmlformats.org/officeDocument/2006/relationships/hyperlink" Target="https://www.aliexpress.com/item/1005003016826921.html?spm=a2g0o.order_list.order_list_main.289.4aff1802b7snV2" TargetMode="External"/><Relationship Id="rId34" Type="http://schemas.openxmlformats.org/officeDocument/2006/relationships/drawing" Target="../drawings/drawing3.xml"/><Relationship Id="rId7" Type="http://schemas.openxmlformats.org/officeDocument/2006/relationships/hyperlink" Target="https://www.aliexpress.com/item/1005004522532733.html?spm=a2g0o.order_list.order_list_main.67.4aff1802b7snV2" TargetMode="External"/><Relationship Id="rId12" Type="http://schemas.openxmlformats.org/officeDocument/2006/relationships/hyperlink" Target="https://www.aliexpress.com/item/1005003818444423.html?spm=a2g0o.order_list.order_list_main.193.4aff1802b7snV2" TargetMode="External"/><Relationship Id="rId17" Type="http://schemas.openxmlformats.org/officeDocument/2006/relationships/hyperlink" Target="https://www.aliexpress.com/item/1005003818444423.html?spm=a2g0o.order_list.order_list_main.193.4aff1802b7snV2" TargetMode="External"/><Relationship Id="rId25" Type="http://schemas.openxmlformats.org/officeDocument/2006/relationships/hyperlink" Target="https://www.aliexpress.com/item/4000694229610.html?spm=a2g0o.productlist.main.7.2bd5795e7LIvo7&amp;algo_pvid=03eb88e9-f172-4f65-9b74-cc1efa605949&amp;aem_p4p_detail=202306120902307819803462636160013102641&amp;algo_exp_id=03eb88e9-f172-4f65-9b74-cc1efa605949-3&amp;pdp_npi=3%40dis%21CAD%211.34%211.23%21%21%21%21%21%402102186a16865857504198537d077f%2110000006047835005%21sea%21CA%213604814302&amp;curPageLogUid=bNZEWRNzBArE&amp;detail_p4p_id=202306120902307819803462636160013102641_4" TargetMode="External"/><Relationship Id="rId33" Type="http://schemas.openxmlformats.org/officeDocument/2006/relationships/printerSettings" Target="../printerSettings/printerSettings3.bin"/><Relationship Id="rId2" Type="http://schemas.openxmlformats.org/officeDocument/2006/relationships/hyperlink" Target="https://www.aliexpress.com/item/1005002577212594.html?spm=a2g0o.productlist.main.3.50f26753vq4E8y&amp;algo_pvid=1378df46-47ad-41d9-b6b2-8e438737f12a&amp;aem_p4p_detail=2023061118373514797498173061860013781403&amp;algo_exp_id=1378df46-47ad-41d9-b6b2-8e438737f12a-1&amp;pdp_npi=3%40dis%21CAD%212.22%211.96%21%21%21%21%21%40211be10916865338557054126d07e2%2112000032837229740%21sea%21CA%213604814302&amp;curPageLogUid=OAFMO7EpaR5l&amp;detail_p4p_id=2023061118373514797498173061860013781403_2" TargetMode="External"/><Relationship Id="rId16" Type="http://schemas.openxmlformats.org/officeDocument/2006/relationships/hyperlink" Target="https://www.aliexpress.com/item/1005003818444423.html?spm=a2g0o.order_list.order_list_main.193.4aff1802b7snV2" TargetMode="External"/><Relationship Id="rId20" Type="http://schemas.openxmlformats.org/officeDocument/2006/relationships/hyperlink" Target="https://www.aliexpress.com/item/1005003016826921.html?spm=a2g0o.order_list.order_list_main.289.4aff1802b7snV2" TargetMode="External"/><Relationship Id="rId29" Type="http://schemas.openxmlformats.org/officeDocument/2006/relationships/hyperlink" Target="https://www.aliexpress.com/item/1005005457205541.html?spm=a2g0o.productlist.main.13.6d1dd7aafGjTAe&amp;algo_pvid=847cbb8a-83a6-4f49-91fd-ee80a29ef169&amp;aem_p4p_detail=2023061211065210481394504493220013699515&amp;algo_exp_id=847cbb8a-83a6-4f49-91fd-ee80a29ef169-7&amp;pdp_npi=3%40dis%21CAD%211.12%210.9%21%21%21%21%21%40212244c416865932125104500d073c%2112000033173512422%21sea%21CA%213604814302&amp;curPageLogUid=SK1ZYRLQax4i&amp;detail_p4p_id=2023061211065210481394504493220013699515_8" TargetMode="External"/><Relationship Id="rId1" Type="http://schemas.openxmlformats.org/officeDocument/2006/relationships/hyperlink" Target="https://www.aliexpress.com/item/1005002966043359.html?spm=a2g0o.order_list.order_list_main.172.29101802A3Hd0a" TargetMode="External"/><Relationship Id="rId6" Type="http://schemas.openxmlformats.org/officeDocument/2006/relationships/hyperlink" Target="https://www.aliexpress.com/item/4001345875756.html?spm=a2g0o.order_list.order_list_main.41.4aff1802b7snV2" TargetMode="External"/><Relationship Id="rId11" Type="http://schemas.openxmlformats.org/officeDocument/2006/relationships/hyperlink" Target="https://www.aliexpress.com/item/1005003818444423.html?spm=a2g0o.order_list.order_list_main.193.4aff1802b7snV2" TargetMode="External"/><Relationship Id="rId24" Type="http://schemas.openxmlformats.org/officeDocument/2006/relationships/hyperlink" Target="https://www.aliexpress.com/item/1005003345825307.html?spm=a2g0o.productlist.main.1.6d4d1d98vcsrX5&amp;algo_pvid=983e5bf2-647b-415e-813f-a45d809243c5&amp;aem_p4p_detail=20230612085728301878763070720015685469&amp;algo_exp_id=983e5bf2-647b-415e-813f-a45d809243c5-0&amp;pdp_npi=3%40dis%21CAD%211.52%211.52%21%21%21%21%21%40211bc71916865854482496575d07d6%2112000025391627715%21sea%21CA%213604814302&amp;curPageLogUid=WmEe9ymi5x88&amp;detail_p4p_id=20230612085728301878763070720015685469_1" TargetMode="External"/><Relationship Id="rId32" Type="http://schemas.openxmlformats.org/officeDocument/2006/relationships/hyperlink" Target="https://www.aliexpress.com/item/4000190314199.html?spm=a2g0o.detail.1000014.1.5a086ee6y3fIHz&amp;gps-id=pcDetailBottomMoreOtherSeller&amp;scm=1007.40000.326746.0&amp;scm_id=1007.40000.326746.0&amp;scm-url=1007.40000.326746.0&amp;pvid=37dba61e-c9ad-4e57-9e81-21ce8ae8655a&amp;_t=gps-id:pcDetailBottomMoreOtherSeller,scm-url:1007.40000.326746.0,pvid:37dba61e-c9ad-4e57-9e81-21ce8ae8655a,tpp_buckets:668%232846%238110%23380&amp;pdp_npi=3%40dis%21CAD%211.43%211.16%21%21%21%21%21%402101c5a716879836361426658e6b74%2110000000710306628%21rec%21CA%213604814302" TargetMode="External"/><Relationship Id="rId37" Type="http://schemas.openxmlformats.org/officeDocument/2006/relationships/comments" Target="../comments1.xml"/><Relationship Id="rId5" Type="http://schemas.openxmlformats.org/officeDocument/2006/relationships/hyperlink" Target="https://www.aliexpress.com/item/1005002290441861.html?spm=a2g0o.order_list.order_list_main.188.4aff1802b7snV2" TargetMode="External"/><Relationship Id="rId15" Type="http://schemas.openxmlformats.org/officeDocument/2006/relationships/hyperlink" Target="https://www.aliexpress.com/item/1005003818444423.html?spm=a2g0o.order_list.order_list_main.193.4aff1802b7snV2" TargetMode="External"/><Relationship Id="rId23" Type="http://schemas.openxmlformats.org/officeDocument/2006/relationships/hyperlink" Target="https://www.aliexpress.com/item/1005003016826921.html?spm=a2g0o.order_list.order_list_main.289.4aff1802b7snV2" TargetMode="External"/><Relationship Id="rId28" Type="http://schemas.openxmlformats.org/officeDocument/2006/relationships/hyperlink" Target="https://www.aliexpress.com/item/1005002848215276.html?spm=a2g0o.productlist.main.15.3f17569bseUUGN&amp;algo_pvid=bfc42310-964c-44dc-860a-7f7987aea172&amp;aem_p4p_detail=202306120910541519033390360510012888237&amp;algo_exp_id=bfc42310-964c-44dc-860a-7f7987aea172-7&amp;pdp_npi=3%40dis%21CAD%211.42%211.42%21%21%21%21%21%40212272e216865862547177810d07cb%2112000022457463419%21sea%21CA%213604814302&amp;curPageLogUid=bMryawO8OFpU&amp;detail_p4p_id=202306120910541519033390360510012888237_8" TargetMode="External"/><Relationship Id="rId36" Type="http://schemas.openxmlformats.org/officeDocument/2006/relationships/ctrlProp" Target="../ctrlProps/ctrlProp11.xml"/><Relationship Id="rId10" Type="http://schemas.openxmlformats.org/officeDocument/2006/relationships/hyperlink" Target="https://www.aliexpress.com/item/1005003818444423.html?spm=a2g0o.order_list.order_list_main.193.4aff1802b7snV2" TargetMode="External"/><Relationship Id="rId19" Type="http://schemas.openxmlformats.org/officeDocument/2006/relationships/hyperlink" Target="https://www.aliexpress.com/item/1005003480981131.html?spm=a2g0o.order_list.order_list_main.238.4aff1802b7snV2" TargetMode="External"/><Relationship Id="rId31" Type="http://schemas.openxmlformats.org/officeDocument/2006/relationships/hyperlink" Target="https://jlcpcb.com/" TargetMode="External"/><Relationship Id="rId4" Type="http://schemas.openxmlformats.org/officeDocument/2006/relationships/hyperlink" Target="https://www.aliexpress.com/item/1005004304037018.html?spm=a2g0o.productlist.main.23.a4722a7f6ZtthX&amp;algo_pvid=53820013-3483-4394-9431-8dd22f18090a&amp;aem_p4p_detail=2023061118491514217322959592390010879840&amp;algo_exp_id=53820013-3483-4394-9431-8dd22f18090a-11&amp;pdp_npi=3%40dis%21CAD%211.03%211.03%21%21%21%21%21%4021227a0f16865345559582812d0788%2112000028690341744%21sea%21CA%213604814302&amp;curPageLogUid=8TY8WNbrsxtg&amp;detail_p4p_id=2023061118491514217322959592390010879840_12" TargetMode="External"/><Relationship Id="rId9" Type="http://schemas.openxmlformats.org/officeDocument/2006/relationships/hyperlink" Target="https://www.aliexpress.com/item/1005002290441861.html?spm=a2g0o.order_list.order_list_main.188.4aff1802b7snV2" TargetMode="External"/><Relationship Id="rId14" Type="http://schemas.openxmlformats.org/officeDocument/2006/relationships/hyperlink" Target="https://www.aliexpress.com/item/1005003818444423.html?spm=a2g0o.order_list.order_list_main.193.4aff1802b7snV2" TargetMode="External"/><Relationship Id="rId22" Type="http://schemas.openxmlformats.org/officeDocument/2006/relationships/hyperlink" Target="https://www.aliexpress.com/item/1005003016826921.html?spm=a2g0o.order_list.order_list_main.289.4aff1802b7snV2" TargetMode="External"/><Relationship Id="rId27" Type="http://schemas.openxmlformats.org/officeDocument/2006/relationships/hyperlink" Target="https://www.aliexpress.com/item/1005002777275459.html?spm=a2g0o.productlist.main.5.401059acE1hZye&amp;algo_pvid=e433f4ff-359b-4964-82ca-757cd2c80e11&amp;aem_p4p_detail=2023061209081710792028432890320015964594&amp;algo_exp_id=e433f4ff-359b-4964-82ca-757cd2c80e11-2&amp;pdp_npi=3%40dis%21CAD%212.24%212.24%21%21%21%21%21%40211bd3cb16865860976027661d0776%2112000022137282671%21sea%21CA%213604814302&amp;curPageLogUid=xG6J9gDGvLlx&amp;detail_p4p_id=2023061209081710792028432890320015964594_3" TargetMode="External"/><Relationship Id="rId30" Type="http://schemas.openxmlformats.org/officeDocument/2006/relationships/hyperlink" Target="https://www.amazon.ca/Lerdisk-Wholesale-Capacity-Produced-Authorized/dp/B09VYYZT5G/ref=sr_1_11?keywords=256%2BMB%2BSD%2BCard&amp;qid=1686593926&amp;s=pc&amp;sr=1-11&amp;th=1" TargetMode="External"/><Relationship Id="rId35"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www.aliexpress.com/item/1005004363623073.html?pdp_npi=2%40dis%21CAD%21C%24%200.40%21C%24%200.39%21%21%21%21%21%402103239f16720904568443424eb9cf%2112000028914732769%21btf&amp;_t=pvid:70a28d80-54f2-4a0f-a388-745529540997&amp;afTraceInfo=1005004363623073__pc__pcBridgePPC__xxxxxx__1672090457&amp;spm=a2g0o.ppclist.product.mainProduc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5" tint="-0.249977111117893"/>
    <pageSetUpPr fitToPage="1"/>
  </sheetPr>
  <dimension ref="A1:H46"/>
  <sheetViews>
    <sheetView tabSelected="1" topLeftCell="A2" zoomScaleNormal="100" workbookViewId="0">
      <selection activeCell="F41" sqref="F41"/>
    </sheetView>
  </sheetViews>
  <sheetFormatPr defaultRowHeight="15" x14ac:dyDescent="0.25"/>
  <cols>
    <col min="1" max="1" width="5.28515625" style="1" bestFit="1" customWidth="1"/>
    <col min="2" max="2" width="19" style="1" customWidth="1"/>
    <col min="3" max="3" width="97.28515625" customWidth="1"/>
    <col min="4" max="4" width="9.85546875" customWidth="1"/>
    <col min="5" max="5" width="13.7109375" customWidth="1"/>
    <col min="6" max="6" width="28.42578125" customWidth="1"/>
    <col min="7" max="7" width="16.5703125" bestFit="1" customWidth="1"/>
    <col min="8" max="8" width="27" customWidth="1"/>
  </cols>
  <sheetData>
    <row r="1" spans="1:8" ht="30" x14ac:dyDescent="0.25">
      <c r="A1" s="11"/>
      <c r="B1" s="134" t="s">
        <v>375</v>
      </c>
      <c r="C1" s="134"/>
      <c r="D1" s="2"/>
      <c r="E1" s="2"/>
      <c r="F1" s="2"/>
      <c r="G1" s="2"/>
      <c r="H1" s="2"/>
    </row>
    <row r="2" spans="1:8" x14ac:dyDescent="0.25">
      <c r="A2" s="18"/>
      <c r="B2" s="20" t="s">
        <v>5</v>
      </c>
      <c r="C2" s="19" t="s">
        <v>6</v>
      </c>
    </row>
    <row r="3" spans="1:8" ht="15.75" x14ac:dyDescent="0.25">
      <c r="A3" s="12" t="s">
        <v>1</v>
      </c>
      <c r="B3" s="12" t="s">
        <v>2</v>
      </c>
      <c r="C3" s="13" t="s">
        <v>0</v>
      </c>
    </row>
    <row r="4" spans="1:8" ht="120" x14ac:dyDescent="0.25">
      <c r="A4" s="3"/>
      <c r="B4" s="21"/>
      <c r="C4" s="4" t="s">
        <v>281</v>
      </c>
    </row>
    <row r="5" spans="1:8" x14ac:dyDescent="0.25">
      <c r="A5" s="101">
        <v>1</v>
      </c>
      <c r="B5" s="102" t="s">
        <v>270</v>
      </c>
      <c r="C5" s="103" t="s">
        <v>272</v>
      </c>
    </row>
    <row r="6" spans="1:8" ht="90" x14ac:dyDescent="0.25">
      <c r="A6" s="101">
        <v>2</v>
      </c>
      <c r="B6" s="102" t="s">
        <v>271</v>
      </c>
      <c r="C6" s="103" t="s">
        <v>282</v>
      </c>
    </row>
    <row r="7" spans="1:8" ht="45" x14ac:dyDescent="0.25">
      <c r="A7" s="101">
        <v>3</v>
      </c>
      <c r="B7" s="102" t="s">
        <v>273</v>
      </c>
      <c r="C7" s="103" t="s">
        <v>283</v>
      </c>
    </row>
    <row r="8" spans="1:8" ht="165" x14ac:dyDescent="0.25">
      <c r="A8" s="3"/>
      <c r="B8" s="21" t="s">
        <v>274</v>
      </c>
      <c r="C8" s="4" t="s">
        <v>275</v>
      </c>
    </row>
    <row r="10" spans="1:8" x14ac:dyDescent="0.25">
      <c r="C10" s="17"/>
    </row>
    <row r="18" spans="3:3" x14ac:dyDescent="0.25">
      <c r="C18" s="14"/>
    </row>
    <row r="28" spans="3:3" x14ac:dyDescent="0.25">
      <c r="C28" s="10"/>
    </row>
    <row r="29" spans="3:3" x14ac:dyDescent="0.25">
      <c r="C29" s="10"/>
    </row>
    <row r="46" spans="4:4" x14ac:dyDescent="0.25">
      <c r="D46" s="7"/>
    </row>
  </sheetData>
  <mergeCells count="1">
    <mergeCell ref="B1:C1"/>
  </mergeCells>
  <pageMargins left="0.25" right="0.25" top="0.75" bottom="0.75" header="0.3" footer="0.3"/>
  <pageSetup scale="79" fitToHeight="0" orientation="portrait" r:id="rId1"/>
  <headerFooter>
    <oddFooter>&amp;LRevision 1
&amp;A&amp;C&amp;P&amp;R&amp;D</oddFooter>
  </headerFooter>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24"/>
  <sheetViews>
    <sheetView workbookViewId="0"/>
  </sheetViews>
  <sheetFormatPr defaultRowHeight="15" x14ac:dyDescent="0.25"/>
  <cols>
    <col min="2" max="2" width="30.7109375" bestFit="1" customWidth="1"/>
    <col min="3" max="7" width="16.28515625" style="1" customWidth="1"/>
    <col min="8" max="8" width="32" bestFit="1" customWidth="1"/>
  </cols>
  <sheetData>
    <row r="1" spans="1:8" ht="15.75" thickBot="1" x14ac:dyDescent="0.3">
      <c r="A1" s="35" t="s">
        <v>149</v>
      </c>
    </row>
    <row r="2" spans="1:8" ht="19.5" thickBot="1" x14ac:dyDescent="0.35">
      <c r="B2" s="36"/>
      <c r="C2" s="37" t="s">
        <v>150</v>
      </c>
      <c r="D2" s="38" t="s">
        <v>151</v>
      </c>
      <c r="E2" s="37" t="s">
        <v>152</v>
      </c>
      <c r="F2" s="38" t="s">
        <v>153</v>
      </c>
      <c r="G2" s="39" t="s">
        <v>154</v>
      </c>
    </row>
    <row r="3" spans="1:8" ht="18.75" x14ac:dyDescent="0.3">
      <c r="B3" s="40" t="s">
        <v>21</v>
      </c>
      <c r="C3" s="41">
        <v>1</v>
      </c>
      <c r="D3" s="42">
        <v>0</v>
      </c>
      <c r="E3" s="42">
        <v>0</v>
      </c>
      <c r="F3" s="42">
        <v>0</v>
      </c>
      <c r="G3" s="43">
        <v>0</v>
      </c>
      <c r="H3" t="s">
        <v>155</v>
      </c>
    </row>
    <row r="4" spans="1:8" ht="18.75" x14ac:dyDescent="0.25">
      <c r="B4" s="44" t="s">
        <v>156</v>
      </c>
      <c r="C4" s="45">
        <v>1</v>
      </c>
      <c r="D4" s="46">
        <v>0</v>
      </c>
      <c r="E4" s="46">
        <v>0</v>
      </c>
      <c r="F4" s="46">
        <v>0</v>
      </c>
      <c r="G4" s="47">
        <v>0</v>
      </c>
    </row>
    <row r="5" spans="1:8" ht="18.75" x14ac:dyDescent="0.3">
      <c r="B5" s="48" t="s">
        <v>157</v>
      </c>
      <c r="C5" s="45">
        <v>1</v>
      </c>
      <c r="D5" s="46">
        <v>0</v>
      </c>
      <c r="E5" s="46">
        <v>0</v>
      </c>
      <c r="F5" s="46">
        <v>0</v>
      </c>
      <c r="G5" s="47">
        <v>0</v>
      </c>
    </row>
    <row r="6" spans="1:8" ht="18.75" x14ac:dyDescent="0.25">
      <c r="B6" s="49" t="s">
        <v>158</v>
      </c>
      <c r="C6" s="45">
        <v>1</v>
      </c>
      <c r="D6" s="46">
        <v>0</v>
      </c>
      <c r="E6" s="46">
        <v>0</v>
      </c>
      <c r="F6" s="46">
        <v>0</v>
      </c>
      <c r="G6" s="47">
        <v>0</v>
      </c>
    </row>
    <row r="7" spans="1:8" ht="18.75" x14ac:dyDescent="0.25">
      <c r="B7" s="50" t="s">
        <v>159</v>
      </c>
      <c r="C7" s="45">
        <v>1</v>
      </c>
      <c r="D7" s="46">
        <v>0</v>
      </c>
      <c r="E7" s="46">
        <v>0</v>
      </c>
      <c r="F7" s="46">
        <v>0</v>
      </c>
      <c r="G7" s="47">
        <v>0</v>
      </c>
    </row>
    <row r="8" spans="1:8" ht="18.75" x14ac:dyDescent="0.25">
      <c r="B8" s="51" t="s">
        <v>160</v>
      </c>
      <c r="C8" s="45">
        <v>1</v>
      </c>
      <c r="D8" s="46">
        <v>0</v>
      </c>
      <c r="E8" s="46">
        <v>0</v>
      </c>
      <c r="F8" s="46">
        <v>0</v>
      </c>
      <c r="G8" s="47">
        <v>0</v>
      </c>
    </row>
    <row r="9" spans="1:8" ht="18.75" x14ac:dyDescent="0.25">
      <c r="B9" s="52" t="s">
        <v>161</v>
      </c>
      <c r="C9" s="45">
        <v>1</v>
      </c>
      <c r="D9" s="46">
        <v>0</v>
      </c>
      <c r="E9" s="46">
        <v>0</v>
      </c>
      <c r="F9" s="46">
        <v>0</v>
      </c>
      <c r="G9" s="47">
        <v>0</v>
      </c>
    </row>
    <row r="10" spans="1:8" ht="18.75" x14ac:dyDescent="0.25">
      <c r="B10" s="53" t="s">
        <v>162</v>
      </c>
      <c r="C10" s="45">
        <v>1</v>
      </c>
      <c r="D10" s="46">
        <v>0</v>
      </c>
      <c r="E10" s="46">
        <v>0</v>
      </c>
      <c r="F10" s="46">
        <v>0</v>
      </c>
      <c r="G10" s="47">
        <v>0</v>
      </c>
    </row>
    <row r="11" spans="1:8" ht="19.5" thickBot="1" x14ac:dyDescent="0.3">
      <c r="B11" s="54" t="s">
        <v>163</v>
      </c>
      <c r="C11" s="55">
        <v>1</v>
      </c>
      <c r="D11" s="56">
        <v>0</v>
      </c>
      <c r="E11" s="56">
        <v>0</v>
      </c>
      <c r="F11" s="56">
        <v>0</v>
      </c>
      <c r="G11" s="57">
        <v>0</v>
      </c>
    </row>
    <row r="13" spans="1:8" x14ac:dyDescent="0.25">
      <c r="B13" s="10"/>
    </row>
    <row r="14" spans="1:8" x14ac:dyDescent="0.25">
      <c r="B14" s="10"/>
    </row>
    <row r="16" spans="1:8" x14ac:dyDescent="0.25">
      <c r="A16" s="58" t="s">
        <v>164</v>
      </c>
      <c r="B16" s="27"/>
      <c r="C16" s="59"/>
      <c r="D16" s="59"/>
      <c r="E16" s="59"/>
      <c r="F16" s="59"/>
      <c r="G16" s="59"/>
    </row>
    <row r="17" spans="1:7" x14ac:dyDescent="0.25">
      <c r="A17" s="60">
        <v>1</v>
      </c>
      <c r="B17" s="27" t="s">
        <v>165</v>
      </c>
      <c r="C17" s="59"/>
      <c r="D17" s="59"/>
      <c r="E17" s="59"/>
      <c r="F17" s="59"/>
      <c r="G17" s="59"/>
    </row>
    <row r="18" spans="1:7" x14ac:dyDescent="0.25">
      <c r="A18" s="60">
        <v>2</v>
      </c>
      <c r="B18" s="27" t="s">
        <v>166</v>
      </c>
      <c r="C18" s="59"/>
      <c r="D18" s="59"/>
      <c r="E18" s="59"/>
      <c r="F18" s="59"/>
      <c r="G18" s="59"/>
    </row>
    <row r="19" spans="1:7" x14ac:dyDescent="0.25">
      <c r="A19" s="58" t="s">
        <v>167</v>
      </c>
      <c r="B19" s="27" t="s">
        <v>168</v>
      </c>
      <c r="C19" s="59"/>
      <c r="D19" s="59"/>
      <c r="E19" s="59"/>
      <c r="F19" s="59"/>
      <c r="G19" s="59"/>
    </row>
    <row r="20" spans="1:7" x14ac:dyDescent="0.25">
      <c r="A20" s="27"/>
      <c r="B20" s="27" t="s">
        <v>169</v>
      </c>
      <c r="C20" s="59"/>
      <c r="D20" s="59"/>
      <c r="E20" s="59"/>
      <c r="F20" s="59"/>
      <c r="G20" s="59"/>
    </row>
    <row r="23" spans="1:7" x14ac:dyDescent="0.25">
      <c r="B23" s="29" t="s">
        <v>317</v>
      </c>
      <c r="C23"/>
    </row>
    <row r="24" spans="1:7" x14ac:dyDescent="0.25">
      <c r="B24" s="117" t="s">
        <v>318</v>
      </c>
      <c r="C24"/>
    </row>
  </sheetData>
  <conditionalFormatting sqref="C3:G11">
    <cfRule type="cellIs" dxfId="11" priority="1" operator="equal">
      <formula>1</formula>
    </cfRule>
    <cfRule type="cellIs" dxfId="10" priority="2" operator="equal">
      <formula>0</formula>
    </cfRule>
  </conditionalFormatting>
  <hyperlinks>
    <hyperlink ref="B24" location="'PCB R1 Testing'!A1" display="PCB R1 Testing" xr:uid="{E8FBE114-C78B-4978-9289-366B2AF923D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etModule1">
                <anchor moveWithCells="1" sizeWithCells="1">
                  <from>
                    <xdr:col>2</xdr:col>
                    <xdr:colOff>171450</xdr:colOff>
                    <xdr:row>12</xdr:row>
                    <xdr:rowOff>0</xdr:rowOff>
                  </from>
                  <to>
                    <xdr:col>2</xdr:col>
                    <xdr:colOff>790575</xdr:colOff>
                    <xdr:row>12</xdr:row>
                    <xdr:rowOff>180975</xdr:rowOff>
                  </to>
                </anchor>
              </controlPr>
            </control>
          </mc:Choice>
        </mc:AlternateContent>
        <mc:AlternateContent xmlns:mc="http://schemas.openxmlformats.org/markup-compatibility/2006">
          <mc:Choice Requires="x14">
            <control shapeId="12290" r:id="rId5" name="Button 2">
              <controlPr defaultSize="0" print="0" autoFill="0" autoPict="0" macro="[0]!ClearModule1">
                <anchor moveWithCells="1" sizeWithCells="1">
                  <from>
                    <xdr:col>2</xdr:col>
                    <xdr:colOff>171450</xdr:colOff>
                    <xdr:row>13</xdr:row>
                    <xdr:rowOff>95250</xdr:rowOff>
                  </from>
                  <to>
                    <xdr:col>2</xdr:col>
                    <xdr:colOff>790575</xdr:colOff>
                    <xdr:row>14</xdr:row>
                    <xdr:rowOff>85725</xdr:rowOff>
                  </to>
                </anchor>
              </controlPr>
            </control>
          </mc:Choice>
        </mc:AlternateContent>
        <mc:AlternateContent xmlns:mc="http://schemas.openxmlformats.org/markup-compatibility/2006">
          <mc:Choice Requires="x14">
            <control shapeId="12291" r:id="rId6" name="Button 3">
              <controlPr defaultSize="0" print="0" autoFill="0" autoPict="0" macro="[0]!setModule2">
                <anchor moveWithCells="1" sizeWithCells="1">
                  <from>
                    <xdr:col>3</xdr:col>
                    <xdr:colOff>171450</xdr:colOff>
                    <xdr:row>12</xdr:row>
                    <xdr:rowOff>0</xdr:rowOff>
                  </from>
                  <to>
                    <xdr:col>3</xdr:col>
                    <xdr:colOff>790575</xdr:colOff>
                    <xdr:row>12</xdr:row>
                    <xdr:rowOff>180975</xdr:rowOff>
                  </to>
                </anchor>
              </controlPr>
            </control>
          </mc:Choice>
        </mc:AlternateContent>
        <mc:AlternateContent xmlns:mc="http://schemas.openxmlformats.org/markup-compatibility/2006">
          <mc:Choice Requires="x14">
            <control shapeId="12292" r:id="rId7" name="Button 4">
              <controlPr defaultSize="0" print="0" autoFill="0" autoPict="0" macro="[0]!setModule3">
                <anchor moveWithCells="1" sizeWithCells="1">
                  <from>
                    <xdr:col>4</xdr:col>
                    <xdr:colOff>190500</xdr:colOff>
                    <xdr:row>12</xdr:row>
                    <xdr:rowOff>0</xdr:rowOff>
                  </from>
                  <to>
                    <xdr:col>4</xdr:col>
                    <xdr:colOff>809625</xdr:colOff>
                    <xdr:row>12</xdr:row>
                    <xdr:rowOff>180975</xdr:rowOff>
                  </to>
                </anchor>
              </controlPr>
            </control>
          </mc:Choice>
        </mc:AlternateContent>
        <mc:AlternateContent xmlns:mc="http://schemas.openxmlformats.org/markup-compatibility/2006">
          <mc:Choice Requires="x14">
            <control shapeId="12293" r:id="rId8" name="Button 5">
              <controlPr defaultSize="0" print="0" autoFill="0" autoPict="0" macro="[0]!setModule4">
                <anchor moveWithCells="1" sizeWithCells="1">
                  <from>
                    <xdr:col>5</xdr:col>
                    <xdr:colOff>180975</xdr:colOff>
                    <xdr:row>12</xdr:row>
                    <xdr:rowOff>0</xdr:rowOff>
                  </from>
                  <to>
                    <xdr:col>5</xdr:col>
                    <xdr:colOff>800100</xdr:colOff>
                    <xdr:row>12</xdr:row>
                    <xdr:rowOff>180975</xdr:rowOff>
                  </to>
                </anchor>
              </controlPr>
            </control>
          </mc:Choice>
        </mc:AlternateContent>
        <mc:AlternateContent xmlns:mc="http://schemas.openxmlformats.org/markup-compatibility/2006">
          <mc:Choice Requires="x14">
            <control shapeId="12294" r:id="rId9" name="Button 6">
              <controlPr defaultSize="0" print="0" autoFill="0" autoPict="0" macro="[0]!setModule5">
                <anchor moveWithCells="1" sizeWithCells="1">
                  <from>
                    <xdr:col>6</xdr:col>
                    <xdr:colOff>266700</xdr:colOff>
                    <xdr:row>12</xdr:row>
                    <xdr:rowOff>0</xdr:rowOff>
                  </from>
                  <to>
                    <xdr:col>6</xdr:col>
                    <xdr:colOff>885825</xdr:colOff>
                    <xdr:row>12</xdr:row>
                    <xdr:rowOff>180975</xdr:rowOff>
                  </to>
                </anchor>
              </controlPr>
            </control>
          </mc:Choice>
        </mc:AlternateContent>
        <mc:AlternateContent xmlns:mc="http://schemas.openxmlformats.org/markup-compatibility/2006">
          <mc:Choice Requires="x14">
            <control shapeId="12295" r:id="rId10" name="Button 7">
              <controlPr defaultSize="0" print="0" autoFill="0" autoPict="0" macro="[0]!ClearModule2">
                <anchor moveWithCells="1" sizeWithCells="1">
                  <from>
                    <xdr:col>3</xdr:col>
                    <xdr:colOff>171450</xdr:colOff>
                    <xdr:row>13</xdr:row>
                    <xdr:rowOff>95250</xdr:rowOff>
                  </from>
                  <to>
                    <xdr:col>3</xdr:col>
                    <xdr:colOff>790575</xdr:colOff>
                    <xdr:row>14</xdr:row>
                    <xdr:rowOff>85725</xdr:rowOff>
                  </to>
                </anchor>
              </controlPr>
            </control>
          </mc:Choice>
        </mc:AlternateContent>
        <mc:AlternateContent xmlns:mc="http://schemas.openxmlformats.org/markup-compatibility/2006">
          <mc:Choice Requires="x14">
            <control shapeId="12296" r:id="rId11" name="Button 8">
              <controlPr defaultSize="0" print="0" autoFill="0" autoPict="0" macro="[0]!ClearModule3">
                <anchor moveWithCells="1" sizeWithCells="1">
                  <from>
                    <xdr:col>4</xdr:col>
                    <xdr:colOff>171450</xdr:colOff>
                    <xdr:row>13</xdr:row>
                    <xdr:rowOff>95250</xdr:rowOff>
                  </from>
                  <to>
                    <xdr:col>4</xdr:col>
                    <xdr:colOff>790575</xdr:colOff>
                    <xdr:row>14</xdr:row>
                    <xdr:rowOff>85725</xdr:rowOff>
                  </to>
                </anchor>
              </controlPr>
            </control>
          </mc:Choice>
        </mc:AlternateContent>
        <mc:AlternateContent xmlns:mc="http://schemas.openxmlformats.org/markup-compatibility/2006">
          <mc:Choice Requires="x14">
            <control shapeId="12297" r:id="rId12" name="Button 9">
              <controlPr defaultSize="0" print="0" autoFill="0" autoPict="0" macro="[0]!ClearModule4">
                <anchor moveWithCells="1" sizeWithCells="1">
                  <from>
                    <xdr:col>5</xdr:col>
                    <xdr:colOff>171450</xdr:colOff>
                    <xdr:row>13</xdr:row>
                    <xdr:rowOff>95250</xdr:rowOff>
                  </from>
                  <to>
                    <xdr:col>5</xdr:col>
                    <xdr:colOff>790575</xdr:colOff>
                    <xdr:row>14</xdr:row>
                    <xdr:rowOff>85725</xdr:rowOff>
                  </to>
                </anchor>
              </controlPr>
            </control>
          </mc:Choice>
        </mc:AlternateContent>
        <mc:AlternateContent xmlns:mc="http://schemas.openxmlformats.org/markup-compatibility/2006">
          <mc:Choice Requires="x14">
            <control shapeId="12298" r:id="rId13" name="Button 10">
              <controlPr defaultSize="0" print="0" autoFill="0" autoPict="0" macro="[0]!ClearModule5">
                <anchor moveWithCells="1" sizeWithCells="1">
                  <from>
                    <xdr:col>6</xdr:col>
                    <xdr:colOff>266700</xdr:colOff>
                    <xdr:row>13</xdr:row>
                    <xdr:rowOff>95250</xdr:rowOff>
                  </from>
                  <to>
                    <xdr:col>6</xdr:col>
                    <xdr:colOff>885825</xdr:colOff>
                    <xdr:row>14</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N38"/>
  <sheetViews>
    <sheetView zoomScale="91" zoomScaleNormal="91" workbookViewId="0">
      <selection activeCell="H27" sqref="H27"/>
    </sheetView>
  </sheetViews>
  <sheetFormatPr defaultRowHeight="15" x14ac:dyDescent="0.25"/>
  <cols>
    <col min="1" max="1" width="27.5703125" bestFit="1" customWidth="1"/>
    <col min="2" max="2" width="55.28515625" style="75" bestFit="1" customWidth="1"/>
    <col min="3" max="3" width="15.85546875" style="1" customWidth="1"/>
    <col min="4" max="5" width="15.85546875" customWidth="1"/>
    <col min="6" max="6" width="26.85546875" style="1" customWidth="1"/>
    <col min="7" max="7" width="41.140625" style="1" customWidth="1"/>
    <col min="8" max="8" width="6.28515625" bestFit="1" customWidth="1"/>
    <col min="9" max="9" width="13.42578125" style="1" bestFit="1" customWidth="1"/>
    <col min="10" max="10" width="9.140625" style="1"/>
    <col min="12" max="12" width="13.28515625" customWidth="1"/>
    <col min="13" max="13" width="18.42578125" customWidth="1"/>
    <col min="14" max="14" width="16.5703125" customWidth="1"/>
  </cols>
  <sheetData>
    <row r="1" spans="1:14" s="24" customFormat="1" ht="84" x14ac:dyDescent="0.35">
      <c r="A1" s="61" t="s">
        <v>170</v>
      </c>
      <c r="B1" s="61" t="s">
        <v>56</v>
      </c>
      <c r="C1" s="62" t="s">
        <v>171</v>
      </c>
      <c r="D1" s="62" t="s">
        <v>172</v>
      </c>
      <c r="E1" s="63" t="s">
        <v>173</v>
      </c>
      <c r="F1" s="63" t="s">
        <v>174</v>
      </c>
      <c r="G1" s="63" t="s">
        <v>175</v>
      </c>
      <c r="H1" s="63" t="s">
        <v>176</v>
      </c>
      <c r="I1" s="63" t="s">
        <v>177</v>
      </c>
      <c r="J1" s="63" t="s">
        <v>178</v>
      </c>
      <c r="K1" s="63" t="s">
        <v>179</v>
      </c>
      <c r="L1" s="63" t="s">
        <v>180</v>
      </c>
      <c r="M1" s="63" t="s">
        <v>277</v>
      </c>
      <c r="N1" s="63" t="s">
        <v>278</v>
      </c>
    </row>
    <row r="2" spans="1:14" ht="18.75" x14ac:dyDescent="0.3">
      <c r="A2" s="64" t="s">
        <v>66</v>
      </c>
      <c r="B2" s="64" t="s">
        <v>181</v>
      </c>
      <c r="C2" s="65">
        <f>BOM!K2</f>
        <v>1</v>
      </c>
      <c r="D2" s="66">
        <v>0</v>
      </c>
      <c r="E2" s="66">
        <f>IF( D2&gt;C2,0, C2-D2)</f>
        <v>1</v>
      </c>
      <c r="F2" s="1" t="s">
        <v>182</v>
      </c>
      <c r="G2" t="s">
        <v>183</v>
      </c>
      <c r="H2" s="67" t="s">
        <v>176</v>
      </c>
      <c r="I2" s="1">
        <v>1</v>
      </c>
      <c r="J2" s="1">
        <f t="shared" ref="J2:J17" si="0">E2</f>
        <v>1</v>
      </c>
      <c r="K2" s="68">
        <v>2.93</v>
      </c>
      <c r="L2" s="68">
        <v>1.42</v>
      </c>
      <c r="M2" s="69">
        <f>I2*J2*(K2+L2)</f>
        <v>4.3499999999999996</v>
      </c>
      <c r="N2" s="69">
        <f>I2*C2*(K2+L2)</f>
        <v>4.3499999999999996</v>
      </c>
    </row>
    <row r="3" spans="1:14" ht="18.75" x14ac:dyDescent="0.3">
      <c r="A3" s="64"/>
      <c r="B3" s="64" t="s">
        <v>184</v>
      </c>
      <c r="C3" s="65">
        <f>BOM!K3</f>
        <v>1</v>
      </c>
      <c r="D3" s="66">
        <v>0</v>
      </c>
      <c r="E3" s="66">
        <f t="shared" ref="E3:E33" si="1">C3-D3</f>
        <v>1</v>
      </c>
      <c r="F3" s="1" t="s">
        <v>182</v>
      </c>
      <c r="G3" s="1" t="s">
        <v>185</v>
      </c>
      <c r="H3" s="67" t="s">
        <v>176</v>
      </c>
      <c r="I3" s="1">
        <v>0.1</v>
      </c>
      <c r="J3" s="1">
        <f t="shared" si="0"/>
        <v>1</v>
      </c>
      <c r="K3" s="68">
        <v>2.4500000000000002</v>
      </c>
      <c r="L3" s="68">
        <v>2</v>
      </c>
      <c r="M3" s="69">
        <f t="shared" ref="M3:M33" si="2">I3*J3*(K3+L3)</f>
        <v>0.44500000000000006</v>
      </c>
      <c r="N3" s="69">
        <f t="shared" ref="N3:N33" si="3">I3*C3*(K3+L3)</f>
        <v>0.44500000000000006</v>
      </c>
    </row>
    <row r="4" spans="1:14" ht="18.75" x14ac:dyDescent="0.3">
      <c r="A4" s="64"/>
      <c r="B4" s="64" t="s">
        <v>186</v>
      </c>
      <c r="C4" s="65">
        <f>BOM!F4</f>
        <v>1</v>
      </c>
      <c r="D4" s="66">
        <v>0</v>
      </c>
      <c r="E4" s="66">
        <f t="shared" si="1"/>
        <v>1</v>
      </c>
      <c r="F4" s="1" t="s">
        <v>182</v>
      </c>
      <c r="G4" s="1" t="s">
        <v>185</v>
      </c>
      <c r="H4" s="67" t="s">
        <v>176</v>
      </c>
      <c r="I4" s="1">
        <v>0.1</v>
      </c>
      <c r="J4" s="1">
        <f t="shared" si="0"/>
        <v>1</v>
      </c>
      <c r="K4" s="68">
        <v>2.4500000000000002</v>
      </c>
      <c r="L4" s="68">
        <v>2</v>
      </c>
      <c r="M4" s="69">
        <f t="shared" si="2"/>
        <v>0.44500000000000006</v>
      </c>
      <c r="N4" s="69">
        <f t="shared" si="3"/>
        <v>0.44500000000000006</v>
      </c>
    </row>
    <row r="5" spans="1:14" ht="18.75" x14ac:dyDescent="0.3">
      <c r="A5" s="64" t="s">
        <v>187</v>
      </c>
      <c r="B5" s="70" t="s">
        <v>188</v>
      </c>
      <c r="C5" s="65">
        <f>BOM!C5+BOM!D8</f>
        <v>2</v>
      </c>
      <c r="D5" s="66">
        <v>0</v>
      </c>
      <c r="E5" s="66">
        <f t="shared" si="1"/>
        <v>2</v>
      </c>
      <c r="F5" s="1" t="s">
        <v>182</v>
      </c>
      <c r="G5" s="1" t="s">
        <v>189</v>
      </c>
      <c r="H5" s="67" t="s">
        <v>176</v>
      </c>
      <c r="I5" s="1">
        <v>0.05</v>
      </c>
      <c r="J5" s="1">
        <f t="shared" si="0"/>
        <v>2</v>
      </c>
      <c r="K5" s="68">
        <v>1.03</v>
      </c>
      <c r="L5" s="68">
        <v>2.5299999999999998</v>
      </c>
      <c r="M5" s="69">
        <f t="shared" si="2"/>
        <v>0.35599999999999998</v>
      </c>
      <c r="N5" s="69">
        <f t="shared" si="3"/>
        <v>0.35599999999999998</v>
      </c>
    </row>
    <row r="6" spans="1:14" ht="18.75" x14ac:dyDescent="0.3">
      <c r="A6" s="64" t="s">
        <v>351</v>
      </c>
      <c r="B6" s="70" t="s">
        <v>353</v>
      </c>
      <c r="C6" s="65">
        <f>BOM!C6+BOM!D7+BOM!F10+BOM!G11+BOM!E12</f>
        <v>5</v>
      </c>
      <c r="D6" s="66">
        <v>0</v>
      </c>
      <c r="E6" s="66">
        <f t="shared" si="1"/>
        <v>5</v>
      </c>
      <c r="F6" s="1" t="s">
        <v>182</v>
      </c>
      <c r="G6" s="1" t="s">
        <v>190</v>
      </c>
      <c r="H6" s="67" t="s">
        <v>176</v>
      </c>
      <c r="I6" s="1">
        <v>0.01</v>
      </c>
      <c r="J6" s="1">
        <f t="shared" si="0"/>
        <v>5</v>
      </c>
      <c r="K6" s="68">
        <v>1.19</v>
      </c>
      <c r="L6" s="68">
        <v>1.72</v>
      </c>
      <c r="M6" s="69">
        <f t="shared" si="2"/>
        <v>0.14550000000000002</v>
      </c>
      <c r="N6" s="69">
        <f t="shared" si="3"/>
        <v>0.14550000000000002</v>
      </c>
    </row>
    <row r="7" spans="1:14" ht="18.75" x14ac:dyDescent="0.3">
      <c r="A7" s="64" t="s">
        <v>191</v>
      </c>
      <c r="B7" s="70" t="s">
        <v>354</v>
      </c>
      <c r="C7" s="65">
        <f>BOM!E9</f>
        <v>1</v>
      </c>
      <c r="D7" s="66">
        <v>0</v>
      </c>
      <c r="E7" s="66">
        <f t="shared" si="1"/>
        <v>1</v>
      </c>
      <c r="F7" s="1" t="s">
        <v>182</v>
      </c>
      <c r="G7" s="1" t="s">
        <v>190</v>
      </c>
      <c r="H7" s="67" t="s">
        <v>176</v>
      </c>
      <c r="I7" s="1">
        <v>0.01</v>
      </c>
      <c r="J7" s="1">
        <f t="shared" si="0"/>
        <v>1</v>
      </c>
      <c r="K7" s="68">
        <v>1.19</v>
      </c>
      <c r="L7" s="68">
        <v>1.72</v>
      </c>
      <c r="M7" s="69">
        <f t="shared" si="2"/>
        <v>2.9100000000000001E-2</v>
      </c>
      <c r="N7" s="69">
        <f t="shared" si="3"/>
        <v>2.9100000000000001E-2</v>
      </c>
    </row>
    <row r="8" spans="1:14" ht="18.75" x14ac:dyDescent="0.3">
      <c r="A8" s="64" t="s">
        <v>71</v>
      </c>
      <c r="B8" s="70" t="s">
        <v>72</v>
      </c>
      <c r="C8" s="65">
        <f>BOM!C13</f>
        <v>1</v>
      </c>
      <c r="D8" s="66">
        <v>0</v>
      </c>
      <c r="E8" s="66">
        <f t="shared" si="1"/>
        <v>1</v>
      </c>
      <c r="F8" s="1" t="s">
        <v>182</v>
      </c>
      <c r="G8" s="1" t="s">
        <v>192</v>
      </c>
      <c r="H8" s="67" t="s">
        <v>176</v>
      </c>
      <c r="I8" s="1">
        <v>0.1</v>
      </c>
      <c r="J8" s="1">
        <f t="shared" si="0"/>
        <v>1</v>
      </c>
      <c r="K8" s="68">
        <v>1.73</v>
      </c>
      <c r="L8" s="68">
        <v>1.61</v>
      </c>
      <c r="M8" s="69">
        <f t="shared" si="2"/>
        <v>0.33400000000000002</v>
      </c>
      <c r="N8" s="69">
        <f t="shared" si="3"/>
        <v>0.33400000000000002</v>
      </c>
    </row>
    <row r="9" spans="1:14" ht="18.75" x14ac:dyDescent="0.3">
      <c r="A9" s="64" t="s">
        <v>18</v>
      </c>
      <c r="B9" s="70" t="s">
        <v>193</v>
      </c>
      <c r="C9" s="65">
        <f>BOM!D14</f>
        <v>1</v>
      </c>
      <c r="D9" s="66">
        <v>0</v>
      </c>
      <c r="E9" s="66">
        <f t="shared" si="1"/>
        <v>1</v>
      </c>
      <c r="F9" s="1" t="s">
        <v>182</v>
      </c>
      <c r="G9" s="1" t="s">
        <v>194</v>
      </c>
      <c r="H9" s="67" t="s">
        <v>176</v>
      </c>
      <c r="I9" s="1">
        <v>0.01</v>
      </c>
      <c r="J9" s="1">
        <f t="shared" si="0"/>
        <v>1</v>
      </c>
      <c r="K9" s="68">
        <v>5.49</v>
      </c>
      <c r="L9" s="68">
        <v>0.28999999999999998</v>
      </c>
      <c r="M9" s="69">
        <f t="shared" si="2"/>
        <v>5.7800000000000004E-2</v>
      </c>
      <c r="N9" s="69">
        <f t="shared" si="3"/>
        <v>5.7800000000000004E-2</v>
      </c>
    </row>
    <row r="10" spans="1:14" ht="18.75" x14ac:dyDescent="0.3">
      <c r="A10" s="64" t="s">
        <v>64</v>
      </c>
      <c r="B10" s="70" t="s">
        <v>63</v>
      </c>
      <c r="C10" s="65">
        <f>BOM!E15</f>
        <v>1</v>
      </c>
      <c r="D10" s="66">
        <v>0</v>
      </c>
      <c r="E10" s="66">
        <f t="shared" si="1"/>
        <v>1</v>
      </c>
      <c r="F10" s="1" t="s">
        <v>182</v>
      </c>
      <c r="G10" s="1" t="s">
        <v>195</v>
      </c>
      <c r="H10" s="67" t="s">
        <v>176</v>
      </c>
      <c r="I10" s="1">
        <v>0.01</v>
      </c>
      <c r="J10" s="1">
        <f t="shared" si="0"/>
        <v>1</v>
      </c>
      <c r="K10" s="68">
        <v>1.52</v>
      </c>
      <c r="L10" s="68">
        <v>1.56</v>
      </c>
      <c r="M10" s="69">
        <f t="shared" si="2"/>
        <v>3.0800000000000001E-2</v>
      </c>
      <c r="N10" s="69">
        <f t="shared" si="3"/>
        <v>3.0800000000000001E-2</v>
      </c>
    </row>
    <row r="11" spans="1:14" ht="18.75" x14ac:dyDescent="0.3">
      <c r="A11" s="64" t="s">
        <v>127</v>
      </c>
      <c r="B11" s="70" t="s">
        <v>196</v>
      </c>
      <c r="C11" s="65">
        <f>BOM!J16</f>
        <v>1</v>
      </c>
      <c r="D11" s="66">
        <v>0</v>
      </c>
      <c r="E11" s="66">
        <f t="shared" si="1"/>
        <v>1</v>
      </c>
      <c r="F11" s="1" t="s">
        <v>182</v>
      </c>
      <c r="G11" s="1" t="s">
        <v>197</v>
      </c>
      <c r="H11" s="67" t="s">
        <v>176</v>
      </c>
      <c r="I11" s="1">
        <v>0.1</v>
      </c>
      <c r="J11" s="1">
        <f t="shared" si="0"/>
        <v>1</v>
      </c>
      <c r="K11" s="68">
        <v>1.24</v>
      </c>
      <c r="L11" s="68">
        <v>0</v>
      </c>
      <c r="M11" s="69">
        <f t="shared" si="2"/>
        <v>0.124</v>
      </c>
      <c r="N11" s="69">
        <f t="shared" si="3"/>
        <v>0.124</v>
      </c>
    </row>
    <row r="12" spans="1:14" ht="18.75" x14ac:dyDescent="0.3">
      <c r="A12" s="64" t="s">
        <v>198</v>
      </c>
      <c r="B12" s="70" t="s">
        <v>82</v>
      </c>
      <c r="C12" s="65">
        <f>BOM!C17+BOM!D19+BOM!G34+BOM!G35+BOM!F36</f>
        <v>5</v>
      </c>
      <c r="D12" s="66">
        <v>0</v>
      </c>
      <c r="E12" s="66">
        <f t="shared" si="1"/>
        <v>5</v>
      </c>
      <c r="F12" s="1" t="s">
        <v>182</v>
      </c>
      <c r="G12" s="1" t="s">
        <v>199</v>
      </c>
      <c r="H12" s="67" t="s">
        <v>176</v>
      </c>
      <c r="I12" s="1">
        <v>0.05</v>
      </c>
      <c r="J12" s="1">
        <f t="shared" si="0"/>
        <v>5</v>
      </c>
      <c r="K12" s="68">
        <v>1.68</v>
      </c>
      <c r="L12" s="68">
        <v>1.91</v>
      </c>
      <c r="M12" s="69">
        <f t="shared" si="2"/>
        <v>0.89749999999999996</v>
      </c>
      <c r="N12" s="69">
        <f t="shared" si="3"/>
        <v>0.89749999999999996</v>
      </c>
    </row>
    <row r="13" spans="1:14" ht="18.75" x14ac:dyDescent="0.3">
      <c r="A13" s="64" t="s">
        <v>200</v>
      </c>
      <c r="B13" s="70" t="s">
        <v>201</v>
      </c>
      <c r="C13" s="65">
        <f>BOM!C18+BOM!G37</f>
        <v>2</v>
      </c>
      <c r="D13" s="66">
        <v>0</v>
      </c>
      <c r="E13" s="66">
        <f t="shared" si="1"/>
        <v>2</v>
      </c>
      <c r="F13" s="1" t="s">
        <v>182</v>
      </c>
      <c r="G13" s="1" t="s">
        <v>202</v>
      </c>
      <c r="H13" s="67" t="s">
        <v>176</v>
      </c>
      <c r="I13" s="1">
        <v>5.0000000000000001E-3</v>
      </c>
      <c r="J13" s="1">
        <f t="shared" si="0"/>
        <v>2</v>
      </c>
      <c r="K13" s="68">
        <v>0.86</v>
      </c>
      <c r="L13" s="68">
        <v>1.43</v>
      </c>
      <c r="M13" s="69">
        <f t="shared" si="2"/>
        <v>2.29E-2</v>
      </c>
      <c r="N13" s="69">
        <f t="shared" si="3"/>
        <v>2.29E-2</v>
      </c>
    </row>
    <row r="14" spans="1:14" ht="18.75" x14ac:dyDescent="0.3">
      <c r="A14" s="64" t="s">
        <v>203</v>
      </c>
      <c r="B14" s="70" t="s">
        <v>204</v>
      </c>
      <c r="C14" s="65">
        <f>BOM!H20+BOM!H23+BOM!H26+BOM!H29+BOM!I32</f>
        <v>5</v>
      </c>
      <c r="D14" s="66">
        <v>0</v>
      </c>
      <c r="E14" s="66">
        <f t="shared" si="1"/>
        <v>5</v>
      </c>
      <c r="F14" s="1" t="s">
        <v>182</v>
      </c>
      <c r="G14" s="1" t="s">
        <v>202</v>
      </c>
      <c r="H14" s="67" t="s">
        <v>176</v>
      </c>
      <c r="I14" s="1">
        <v>0.01</v>
      </c>
      <c r="J14" s="1">
        <f t="shared" si="0"/>
        <v>5</v>
      </c>
      <c r="K14" s="68">
        <v>0.86</v>
      </c>
      <c r="L14" s="68">
        <v>1.43</v>
      </c>
      <c r="M14" s="69">
        <f t="shared" si="2"/>
        <v>0.1145</v>
      </c>
      <c r="N14" s="69">
        <f t="shared" si="3"/>
        <v>0.1145</v>
      </c>
    </row>
    <row r="15" spans="1:14" ht="18.75" x14ac:dyDescent="0.3">
      <c r="A15" s="64" t="s">
        <v>205</v>
      </c>
      <c r="B15" s="70" t="s">
        <v>206</v>
      </c>
      <c r="C15" s="65">
        <f>BOM!H21+BOM!H24+BOM!H27+BOM!H30</f>
        <v>4</v>
      </c>
      <c r="D15" s="66">
        <v>0</v>
      </c>
      <c r="E15" s="66">
        <f t="shared" si="1"/>
        <v>4</v>
      </c>
      <c r="F15" s="1" t="s">
        <v>182</v>
      </c>
      <c r="G15" s="1" t="s">
        <v>202</v>
      </c>
      <c r="H15" s="67" t="s">
        <v>176</v>
      </c>
      <c r="I15" s="1">
        <v>0.01</v>
      </c>
      <c r="J15" s="1">
        <f t="shared" si="0"/>
        <v>4</v>
      </c>
      <c r="K15" s="68">
        <v>0.86</v>
      </c>
      <c r="L15" s="68">
        <v>1.43</v>
      </c>
      <c r="M15" s="69">
        <f t="shared" si="2"/>
        <v>9.1600000000000001E-2</v>
      </c>
      <c r="N15" s="69">
        <f t="shared" si="3"/>
        <v>9.1600000000000001E-2</v>
      </c>
    </row>
    <row r="16" spans="1:14" ht="18.75" x14ac:dyDescent="0.3">
      <c r="A16" s="64" t="s">
        <v>207</v>
      </c>
      <c r="B16" s="70" t="s">
        <v>208</v>
      </c>
      <c r="C16" s="65">
        <f>BOM!H22+BOM!H25+BOM!H28+BOM!H31</f>
        <v>4</v>
      </c>
      <c r="D16" s="66">
        <v>0</v>
      </c>
      <c r="E16" s="66">
        <f t="shared" si="1"/>
        <v>4</v>
      </c>
      <c r="F16" s="1" t="s">
        <v>182</v>
      </c>
      <c r="G16" s="1" t="s">
        <v>202</v>
      </c>
      <c r="H16" s="67" t="s">
        <v>176</v>
      </c>
      <c r="I16" s="1">
        <v>0.01</v>
      </c>
      <c r="J16" s="1">
        <f t="shared" si="0"/>
        <v>4</v>
      </c>
      <c r="K16" s="68">
        <v>0.86</v>
      </c>
      <c r="L16" s="68">
        <v>1.43</v>
      </c>
      <c r="M16" s="69">
        <f t="shared" si="2"/>
        <v>9.1600000000000001E-2</v>
      </c>
      <c r="N16" s="69">
        <f t="shared" si="3"/>
        <v>9.1600000000000001E-2</v>
      </c>
    </row>
    <row r="17" spans="1:14" ht="18.75" x14ac:dyDescent="0.3">
      <c r="A17" s="64" t="s">
        <v>209</v>
      </c>
      <c r="B17" s="70" t="s">
        <v>210</v>
      </c>
      <c r="C17" s="65">
        <f>BOM!E33</f>
        <v>1</v>
      </c>
      <c r="D17" s="66">
        <v>0</v>
      </c>
      <c r="E17" s="66">
        <f t="shared" si="1"/>
        <v>1</v>
      </c>
      <c r="F17" s="1" t="s">
        <v>182</v>
      </c>
      <c r="G17" s="1" t="s">
        <v>211</v>
      </c>
      <c r="H17" s="67" t="s">
        <v>176</v>
      </c>
      <c r="I17" s="1">
        <v>0.01</v>
      </c>
      <c r="J17" s="1">
        <f t="shared" si="0"/>
        <v>1</v>
      </c>
      <c r="K17" s="68">
        <v>1.23</v>
      </c>
      <c r="L17" s="68">
        <v>1.61</v>
      </c>
      <c r="M17" s="69">
        <f t="shared" si="2"/>
        <v>2.8399999999999998E-2</v>
      </c>
      <c r="N17" s="69">
        <f t="shared" si="3"/>
        <v>2.8399999999999998E-2</v>
      </c>
    </row>
    <row r="18" spans="1:14" ht="18.75" x14ac:dyDescent="0.3">
      <c r="A18" s="64" t="s">
        <v>80</v>
      </c>
      <c r="B18" s="70" t="s">
        <v>81</v>
      </c>
      <c r="C18" s="65">
        <f>BOM!G44</f>
        <v>1</v>
      </c>
      <c r="D18" s="66">
        <v>0</v>
      </c>
      <c r="E18" s="66">
        <f t="shared" si="1"/>
        <v>1</v>
      </c>
      <c r="F18" s="1" t="s">
        <v>182</v>
      </c>
      <c r="G18" s="1" t="s">
        <v>212</v>
      </c>
      <c r="H18" s="67" t="s">
        <v>176</v>
      </c>
      <c r="I18" s="1">
        <v>0.01</v>
      </c>
      <c r="J18" s="1">
        <f>E18</f>
        <v>1</v>
      </c>
      <c r="K18" s="68">
        <v>0.64</v>
      </c>
      <c r="L18" s="68">
        <v>1.35</v>
      </c>
      <c r="M18" s="69">
        <f t="shared" si="2"/>
        <v>1.9900000000000001E-2</v>
      </c>
      <c r="N18" s="69">
        <f t="shared" si="3"/>
        <v>1.9900000000000001E-2</v>
      </c>
    </row>
    <row r="19" spans="1:14" ht="18.75" x14ac:dyDescent="0.3">
      <c r="A19" s="64" t="s">
        <v>213</v>
      </c>
      <c r="B19" s="70" t="s">
        <v>214</v>
      </c>
      <c r="C19" s="65">
        <f>BOM!J50</f>
        <v>1</v>
      </c>
      <c r="D19" s="66">
        <v>0</v>
      </c>
      <c r="E19" s="66">
        <f t="shared" si="1"/>
        <v>1</v>
      </c>
      <c r="F19" s="1" t="s">
        <v>182</v>
      </c>
      <c r="G19" s="1" t="s">
        <v>212</v>
      </c>
      <c r="H19" s="67" t="s">
        <v>176</v>
      </c>
      <c r="I19" s="1">
        <v>0.01</v>
      </c>
      <c r="J19" s="1">
        <f t="shared" ref="J19:J29" si="4">E19</f>
        <v>1</v>
      </c>
      <c r="K19" s="68">
        <v>0.64</v>
      </c>
      <c r="L19" s="68">
        <v>1.35</v>
      </c>
      <c r="M19" s="69">
        <f t="shared" si="2"/>
        <v>1.9900000000000001E-2</v>
      </c>
      <c r="N19" s="69">
        <f t="shared" si="3"/>
        <v>1.9900000000000001E-2</v>
      </c>
    </row>
    <row r="20" spans="1:14" ht="18.75" x14ac:dyDescent="0.3">
      <c r="A20" s="64" t="s">
        <v>215</v>
      </c>
      <c r="B20" s="70" t="s">
        <v>78</v>
      </c>
      <c r="C20" s="65">
        <f>BOM!F42</f>
        <v>1</v>
      </c>
      <c r="D20" s="66">
        <v>0</v>
      </c>
      <c r="E20" s="66">
        <f t="shared" si="1"/>
        <v>1</v>
      </c>
      <c r="F20" s="1" t="s">
        <v>182</v>
      </c>
      <c r="G20" s="1" t="s">
        <v>212</v>
      </c>
      <c r="H20" s="67" t="s">
        <v>176</v>
      </c>
      <c r="I20" s="1">
        <v>0.01</v>
      </c>
      <c r="J20" s="1">
        <f t="shared" si="4"/>
        <v>1</v>
      </c>
      <c r="K20" s="68">
        <v>0.64</v>
      </c>
      <c r="L20" s="68">
        <v>1.35</v>
      </c>
      <c r="M20" s="69">
        <f t="shared" si="2"/>
        <v>1.9900000000000001E-2</v>
      </c>
      <c r="N20" s="69">
        <f t="shared" si="3"/>
        <v>1.9900000000000001E-2</v>
      </c>
    </row>
    <row r="21" spans="1:14" ht="18.75" x14ac:dyDescent="0.3">
      <c r="A21" s="64" t="s">
        <v>216</v>
      </c>
      <c r="B21" s="70" t="s">
        <v>73</v>
      </c>
      <c r="C21" s="65">
        <f>BOM!E39+BOM!F43</f>
        <v>2</v>
      </c>
      <c r="D21" s="66">
        <v>0</v>
      </c>
      <c r="E21" s="66">
        <f t="shared" si="1"/>
        <v>2</v>
      </c>
      <c r="F21" s="1" t="s">
        <v>182</v>
      </c>
      <c r="G21" s="1" t="s">
        <v>212</v>
      </c>
      <c r="H21" s="67" t="s">
        <v>176</v>
      </c>
      <c r="I21" s="1">
        <v>0.01</v>
      </c>
      <c r="J21" s="1">
        <f t="shared" si="4"/>
        <v>2</v>
      </c>
      <c r="K21" s="68">
        <v>0.64</v>
      </c>
      <c r="L21" s="68">
        <v>1.35</v>
      </c>
      <c r="M21" s="69">
        <f t="shared" si="2"/>
        <v>3.9800000000000002E-2</v>
      </c>
      <c r="N21" s="69">
        <f t="shared" si="3"/>
        <v>3.9800000000000002E-2</v>
      </c>
    </row>
    <row r="22" spans="1:14" ht="18.75" x14ac:dyDescent="0.3">
      <c r="A22" s="64" t="s">
        <v>77</v>
      </c>
      <c r="B22" s="70" t="s">
        <v>358</v>
      </c>
      <c r="C22" s="65">
        <f>BOM!E41</f>
        <v>1</v>
      </c>
      <c r="D22" s="66">
        <v>0</v>
      </c>
      <c r="E22" s="66">
        <f t="shared" si="1"/>
        <v>1</v>
      </c>
      <c r="F22" s="1" t="s">
        <v>182</v>
      </c>
      <c r="G22" s="1" t="s">
        <v>212</v>
      </c>
      <c r="H22" s="67" t="s">
        <v>176</v>
      </c>
      <c r="I22" s="1">
        <v>0.01</v>
      </c>
      <c r="J22" s="1">
        <f t="shared" si="4"/>
        <v>1</v>
      </c>
      <c r="K22" s="68">
        <v>0.64</v>
      </c>
      <c r="L22" s="68">
        <v>1.35</v>
      </c>
      <c r="M22" s="69">
        <f t="shared" si="2"/>
        <v>1.9900000000000001E-2</v>
      </c>
      <c r="N22" s="69">
        <f t="shared" si="3"/>
        <v>1.9900000000000001E-2</v>
      </c>
    </row>
    <row r="23" spans="1:14" ht="18.75" x14ac:dyDescent="0.3">
      <c r="A23" s="64" t="s">
        <v>217</v>
      </c>
      <c r="B23" s="70" t="s">
        <v>75</v>
      </c>
      <c r="C23" s="65">
        <f>BOM!D38</f>
        <v>1</v>
      </c>
      <c r="D23" s="66">
        <v>0</v>
      </c>
      <c r="E23" s="66">
        <f t="shared" si="1"/>
        <v>1</v>
      </c>
      <c r="F23" s="1" t="s">
        <v>182</v>
      </c>
      <c r="G23" s="1" t="s">
        <v>212</v>
      </c>
      <c r="H23" s="67" t="s">
        <v>176</v>
      </c>
      <c r="I23" s="1">
        <v>0.01</v>
      </c>
      <c r="J23" s="1">
        <f t="shared" si="4"/>
        <v>1</v>
      </c>
      <c r="K23" s="68">
        <v>0.64</v>
      </c>
      <c r="L23" s="68">
        <v>1.35</v>
      </c>
      <c r="M23" s="69">
        <f t="shared" si="2"/>
        <v>1.9900000000000001E-2</v>
      </c>
      <c r="N23" s="69">
        <f t="shared" si="3"/>
        <v>1.9900000000000001E-2</v>
      </c>
    </row>
    <row r="24" spans="1:14" ht="18.75" x14ac:dyDescent="0.3">
      <c r="A24" s="64" t="s">
        <v>359</v>
      </c>
      <c r="B24" s="70" t="s">
        <v>76</v>
      </c>
      <c r="C24" s="65">
        <f>BOM!E40+BOM!G47+BOM!G48+BOM!G49</f>
        <v>3</v>
      </c>
      <c r="D24" s="66">
        <v>0</v>
      </c>
      <c r="E24" s="66">
        <f t="shared" si="1"/>
        <v>3</v>
      </c>
      <c r="F24" s="1" t="s">
        <v>182</v>
      </c>
      <c r="G24" s="1" t="s">
        <v>212</v>
      </c>
      <c r="H24" s="67" t="s">
        <v>176</v>
      </c>
      <c r="I24" s="1">
        <v>0.01</v>
      </c>
      <c r="J24" s="1">
        <f t="shared" si="4"/>
        <v>3</v>
      </c>
      <c r="K24" s="68">
        <v>0.64</v>
      </c>
      <c r="L24" s="68">
        <v>1.35</v>
      </c>
      <c r="M24" s="69">
        <f t="shared" si="2"/>
        <v>5.9700000000000003E-2</v>
      </c>
      <c r="N24" s="69">
        <f t="shared" si="3"/>
        <v>5.9700000000000003E-2</v>
      </c>
    </row>
    <row r="25" spans="1:14" ht="18.75" x14ac:dyDescent="0.3">
      <c r="A25" s="64" t="s">
        <v>218</v>
      </c>
      <c r="B25" s="70" t="s">
        <v>79</v>
      </c>
      <c r="C25" s="65">
        <f>BOM!G45+BOM!G46</f>
        <v>2</v>
      </c>
      <c r="D25" s="66">
        <v>0</v>
      </c>
      <c r="E25" s="66">
        <f t="shared" si="1"/>
        <v>2</v>
      </c>
      <c r="F25" s="1" t="s">
        <v>182</v>
      </c>
      <c r="G25" s="1" t="s">
        <v>212</v>
      </c>
      <c r="H25" s="67" t="s">
        <v>176</v>
      </c>
      <c r="I25" s="1">
        <v>0.01</v>
      </c>
      <c r="J25" s="1">
        <f t="shared" si="4"/>
        <v>2</v>
      </c>
      <c r="K25" s="68">
        <v>0.64</v>
      </c>
      <c r="L25" s="68">
        <v>1.35</v>
      </c>
      <c r="M25" s="69">
        <f t="shared" si="2"/>
        <v>3.9800000000000002E-2</v>
      </c>
      <c r="N25" s="69">
        <f t="shared" si="3"/>
        <v>3.9800000000000002E-2</v>
      </c>
    </row>
    <row r="26" spans="1:14" ht="18.75" x14ac:dyDescent="0.3">
      <c r="A26" s="64" t="s">
        <v>58</v>
      </c>
      <c r="B26" s="70" t="s">
        <v>219</v>
      </c>
      <c r="C26" s="65">
        <f>BOM!C51</f>
        <v>1</v>
      </c>
      <c r="D26" s="66">
        <v>0</v>
      </c>
      <c r="E26" s="66">
        <f t="shared" si="1"/>
        <v>1</v>
      </c>
      <c r="F26" s="1" t="s">
        <v>182</v>
      </c>
      <c r="G26" s="1" t="s">
        <v>220</v>
      </c>
      <c r="H26" s="67" t="s">
        <v>176</v>
      </c>
      <c r="I26" s="1">
        <v>0.02</v>
      </c>
      <c r="J26" s="1">
        <f t="shared" si="4"/>
        <v>1</v>
      </c>
      <c r="K26" s="68">
        <v>2.4900000000000002</v>
      </c>
      <c r="L26" s="68">
        <v>1.75</v>
      </c>
      <c r="M26" s="69">
        <f t="shared" si="2"/>
        <v>8.48E-2</v>
      </c>
      <c r="N26" s="69">
        <f t="shared" si="3"/>
        <v>8.48E-2</v>
      </c>
    </row>
    <row r="27" spans="1:14" ht="18.75" x14ac:dyDescent="0.3">
      <c r="A27" s="64" t="s">
        <v>362</v>
      </c>
      <c r="B27" s="70" t="s">
        <v>363</v>
      </c>
      <c r="C27" s="65">
        <f>C26</f>
        <v>1</v>
      </c>
      <c r="D27" s="66">
        <v>0</v>
      </c>
      <c r="E27" s="66">
        <f t="shared" ref="E27" si="5">C27-D27</f>
        <v>1</v>
      </c>
      <c r="F27" s="1" t="s">
        <v>182</v>
      </c>
      <c r="G27" s="1" t="s">
        <v>364</v>
      </c>
      <c r="H27" s="67" t="s">
        <v>176</v>
      </c>
      <c r="I27" s="1">
        <v>0.1</v>
      </c>
      <c r="J27" s="1">
        <f t="shared" ref="J27" si="6">E27</f>
        <v>1</v>
      </c>
      <c r="K27" s="68">
        <v>1.1599999999999999</v>
      </c>
      <c r="L27" s="68">
        <v>2.42</v>
      </c>
      <c r="M27" s="69">
        <f t="shared" ref="M27" si="7">I27*J27*(K27+L27)</f>
        <v>0.35800000000000004</v>
      </c>
      <c r="N27" s="69">
        <f t="shared" ref="N27" si="8">I27*C27*(K27+L27)</f>
        <v>0.35800000000000004</v>
      </c>
    </row>
    <row r="28" spans="1:14" ht="18.75" x14ac:dyDescent="0.3">
      <c r="A28" s="64" t="s">
        <v>59</v>
      </c>
      <c r="B28" s="70" t="s">
        <v>221</v>
      </c>
      <c r="C28" s="65">
        <f>BOM!E52</f>
        <v>1</v>
      </c>
      <c r="D28" s="66">
        <v>0</v>
      </c>
      <c r="E28" s="66">
        <f t="shared" si="1"/>
        <v>1</v>
      </c>
      <c r="F28" s="1" t="s">
        <v>182</v>
      </c>
      <c r="G28" s="1" t="s">
        <v>222</v>
      </c>
      <c r="H28" s="67" t="s">
        <v>176</v>
      </c>
      <c r="I28" s="1">
        <v>0.1</v>
      </c>
      <c r="J28" s="1">
        <f t="shared" si="4"/>
        <v>1</v>
      </c>
      <c r="K28" s="68">
        <v>2.2400000000000002</v>
      </c>
      <c r="L28" s="68">
        <v>1.56</v>
      </c>
      <c r="M28" s="69">
        <f t="shared" si="2"/>
        <v>0.38000000000000006</v>
      </c>
      <c r="N28" s="69">
        <f t="shared" si="3"/>
        <v>0.38000000000000006</v>
      </c>
    </row>
    <row r="29" spans="1:14" ht="18.75" x14ac:dyDescent="0.3">
      <c r="A29" s="64" t="s">
        <v>60</v>
      </c>
      <c r="B29" s="70" t="s">
        <v>223</v>
      </c>
      <c r="C29" s="65">
        <f>BOM!G53</f>
        <v>1</v>
      </c>
      <c r="D29" s="66">
        <v>0</v>
      </c>
      <c r="E29" s="66">
        <f t="shared" si="1"/>
        <v>1</v>
      </c>
      <c r="F29" s="1" t="s">
        <v>182</v>
      </c>
      <c r="G29" s="1" t="s">
        <v>224</v>
      </c>
      <c r="H29" s="67" t="s">
        <v>176</v>
      </c>
      <c r="I29" s="1">
        <v>0.1</v>
      </c>
      <c r="J29" s="1">
        <f t="shared" si="4"/>
        <v>1</v>
      </c>
      <c r="K29" s="68">
        <v>1.42</v>
      </c>
      <c r="L29" s="68">
        <v>1.56</v>
      </c>
      <c r="M29" s="69">
        <f t="shared" si="2"/>
        <v>0.29799999999999999</v>
      </c>
      <c r="N29" s="69">
        <f t="shared" si="3"/>
        <v>0.29799999999999999</v>
      </c>
    </row>
    <row r="30" spans="1:14" ht="18.75" x14ac:dyDescent="0.3">
      <c r="A30" s="64" t="s">
        <v>61</v>
      </c>
      <c r="B30" s="70" t="s">
        <v>62</v>
      </c>
      <c r="C30" s="65">
        <f>BOM!F54</f>
        <v>1</v>
      </c>
      <c r="D30" s="66">
        <v>0</v>
      </c>
      <c r="E30" s="66">
        <f t="shared" si="1"/>
        <v>1</v>
      </c>
      <c r="F30" s="1" t="s">
        <v>182</v>
      </c>
      <c r="G30" s="1" t="s">
        <v>225</v>
      </c>
      <c r="H30" s="67" t="s">
        <v>176</v>
      </c>
      <c r="I30" s="1">
        <v>0.1</v>
      </c>
      <c r="J30" s="1">
        <f>E30</f>
        <v>1</v>
      </c>
      <c r="K30" s="68">
        <v>11.05</v>
      </c>
      <c r="L30" s="68">
        <v>6.54</v>
      </c>
      <c r="M30" s="69">
        <f t="shared" si="2"/>
        <v>1.7590000000000001</v>
      </c>
      <c r="N30" s="69">
        <f t="shared" si="3"/>
        <v>1.7590000000000001</v>
      </c>
    </row>
    <row r="31" spans="1:14" ht="18.75" x14ac:dyDescent="0.3">
      <c r="A31" s="64" t="s">
        <v>226</v>
      </c>
      <c r="B31" s="70" t="s">
        <v>227</v>
      </c>
      <c r="C31" s="65">
        <f>BOM!F55</f>
        <v>1</v>
      </c>
      <c r="D31" s="66">
        <v>0</v>
      </c>
      <c r="E31" s="66">
        <f t="shared" si="1"/>
        <v>1</v>
      </c>
      <c r="F31" s="1" t="s">
        <v>182</v>
      </c>
      <c r="G31" s="1" t="s">
        <v>228</v>
      </c>
      <c r="H31" s="71" t="s">
        <v>176</v>
      </c>
      <c r="I31" s="1">
        <v>0.5</v>
      </c>
      <c r="J31" s="1">
        <f t="shared" ref="J31:J33" si="9">E31</f>
        <v>1</v>
      </c>
      <c r="K31" s="68">
        <v>0.9</v>
      </c>
      <c r="L31" s="68">
        <v>4.99</v>
      </c>
      <c r="M31" s="69">
        <f t="shared" si="2"/>
        <v>2.9450000000000003</v>
      </c>
      <c r="N31" s="69">
        <f t="shared" si="3"/>
        <v>2.9450000000000003</v>
      </c>
    </row>
    <row r="32" spans="1:14" ht="18.75" x14ac:dyDescent="0.3">
      <c r="A32" s="64" t="s">
        <v>229</v>
      </c>
      <c r="B32" s="70" t="s">
        <v>230</v>
      </c>
      <c r="C32" s="65">
        <f>BOM!F56</f>
        <v>1</v>
      </c>
      <c r="D32" s="66">
        <v>0</v>
      </c>
      <c r="E32" s="66">
        <f t="shared" si="1"/>
        <v>1</v>
      </c>
      <c r="F32" s="1" t="s">
        <v>182</v>
      </c>
      <c r="G32" s="1" t="s">
        <v>231</v>
      </c>
      <c r="H32" s="71" t="s">
        <v>176</v>
      </c>
      <c r="I32" s="1">
        <v>1</v>
      </c>
      <c r="J32" s="1">
        <f t="shared" si="9"/>
        <v>1</v>
      </c>
      <c r="K32" s="68">
        <v>2</v>
      </c>
      <c r="L32" s="68">
        <v>3</v>
      </c>
      <c r="M32" s="69">
        <f t="shared" si="2"/>
        <v>5</v>
      </c>
      <c r="N32" s="69">
        <f t="shared" si="3"/>
        <v>5</v>
      </c>
    </row>
    <row r="33" spans="1:14" ht="18.75" x14ac:dyDescent="0.3">
      <c r="A33" s="64" t="s">
        <v>57</v>
      </c>
      <c r="B33" s="70" t="s">
        <v>232</v>
      </c>
      <c r="C33" s="65">
        <f>BOM!K2</f>
        <v>1</v>
      </c>
      <c r="D33" s="66">
        <v>0</v>
      </c>
      <c r="E33" s="66">
        <f t="shared" si="1"/>
        <v>1</v>
      </c>
      <c r="F33" s="1" t="s">
        <v>233</v>
      </c>
      <c r="G33" s="1" t="s">
        <v>234</v>
      </c>
      <c r="H33" s="71" t="s">
        <v>176</v>
      </c>
      <c r="I33" s="1">
        <v>0.1</v>
      </c>
      <c r="J33" s="1">
        <f t="shared" si="9"/>
        <v>1</v>
      </c>
      <c r="K33" s="68">
        <v>5</v>
      </c>
      <c r="L33" s="68">
        <v>10</v>
      </c>
      <c r="M33" s="69">
        <f t="shared" si="2"/>
        <v>1.5</v>
      </c>
      <c r="N33" s="69">
        <f t="shared" si="3"/>
        <v>1.5</v>
      </c>
    </row>
    <row r="35" spans="1:14" ht="18.75" x14ac:dyDescent="0.3">
      <c r="J35" s="72"/>
      <c r="K35" s="73"/>
      <c r="L35" s="73" t="s">
        <v>235</v>
      </c>
      <c r="M35" s="97">
        <f>SUM(M2:M33)</f>
        <v>20.127299999999998</v>
      </c>
      <c r="N35" s="97">
        <f>SUM(N2:N33)</f>
        <v>20.127299999999998</v>
      </c>
    </row>
    <row r="36" spans="1:14" ht="18.75" x14ac:dyDescent="0.3">
      <c r="K36" s="73" t="s">
        <v>279</v>
      </c>
      <c r="L36" s="73" t="s">
        <v>276</v>
      </c>
      <c r="M36" s="98">
        <v>0</v>
      </c>
      <c r="N36" s="98">
        <v>0</v>
      </c>
    </row>
    <row r="37" spans="1:14" ht="18.75" x14ac:dyDescent="0.3">
      <c r="J37" s="72"/>
      <c r="K37" s="73" t="s">
        <v>280</v>
      </c>
      <c r="L37" s="100">
        <v>0</v>
      </c>
      <c r="M37" s="97">
        <f>(M35+M36)*L37</f>
        <v>0</v>
      </c>
      <c r="N37" s="97">
        <f>(N35+N36)*M37</f>
        <v>0</v>
      </c>
    </row>
    <row r="38" spans="1:14" ht="18.75" x14ac:dyDescent="0.3">
      <c r="J38" s="72"/>
      <c r="K38" s="73"/>
      <c r="L38" s="74" t="s">
        <v>236</v>
      </c>
      <c r="M38" s="99">
        <f>SUM(M35:M37)</f>
        <v>20.127299999999998</v>
      </c>
      <c r="N38" s="99">
        <f>SUM(N35:N37)</f>
        <v>20.127299999999998</v>
      </c>
    </row>
  </sheetData>
  <conditionalFormatting sqref="E2:E33">
    <cfRule type="cellIs" dxfId="9" priority="3" operator="greaterThan">
      <formula>0</formula>
    </cfRule>
    <cfRule type="cellIs" dxfId="8" priority="4" operator="equal">
      <formula>0</formula>
    </cfRule>
  </conditionalFormatting>
  <conditionalFormatting sqref="D2:D33">
    <cfRule type="cellIs" dxfId="7" priority="1" operator="equal">
      <formula>0</formula>
    </cfRule>
    <cfRule type="cellIs" dxfId="6" priority="2" operator="greaterThan">
      <formula>0</formula>
    </cfRule>
  </conditionalFormatting>
  <hyperlinks>
    <hyperlink ref="H2" r:id="rId1" xr:uid="{00000000-0004-0000-0200-000000000000}"/>
    <hyperlink ref="H3" r:id="rId2" xr:uid="{00000000-0004-0000-0200-000001000000}"/>
    <hyperlink ref="H4" r:id="rId3" xr:uid="{00000000-0004-0000-0200-000002000000}"/>
    <hyperlink ref="H5" r:id="rId4" xr:uid="{00000000-0004-0000-0200-000003000000}"/>
    <hyperlink ref="H6" r:id="rId5" xr:uid="{00000000-0004-0000-0200-000004000000}"/>
    <hyperlink ref="H11" r:id="rId6" xr:uid="{00000000-0004-0000-0200-000005000000}"/>
    <hyperlink ref="H30" r:id="rId7" xr:uid="{00000000-0004-0000-0200-000006000000}"/>
    <hyperlink ref="H8" r:id="rId8" xr:uid="{00000000-0004-0000-0200-000007000000}"/>
    <hyperlink ref="H7" r:id="rId9" xr:uid="{00000000-0004-0000-0200-000008000000}"/>
    <hyperlink ref="H18" r:id="rId10" xr:uid="{00000000-0004-0000-0200-000009000000}"/>
    <hyperlink ref="H19" r:id="rId11" xr:uid="{00000000-0004-0000-0200-00000A000000}"/>
    <hyperlink ref="H20" r:id="rId12" xr:uid="{00000000-0004-0000-0200-00000B000000}"/>
    <hyperlink ref="H21" r:id="rId13" xr:uid="{00000000-0004-0000-0200-00000C000000}"/>
    <hyperlink ref="H22" r:id="rId14" xr:uid="{00000000-0004-0000-0200-00000D000000}"/>
    <hyperlink ref="H23" r:id="rId15" xr:uid="{00000000-0004-0000-0200-00000E000000}"/>
    <hyperlink ref="H24" r:id="rId16" xr:uid="{00000000-0004-0000-0200-00000F000000}"/>
    <hyperlink ref="H25" r:id="rId17" xr:uid="{00000000-0004-0000-0200-000010000000}"/>
    <hyperlink ref="H12" r:id="rId18" xr:uid="{00000000-0004-0000-0200-000011000000}"/>
    <hyperlink ref="H9" r:id="rId19" xr:uid="{00000000-0004-0000-0200-000012000000}"/>
    <hyperlink ref="H13" r:id="rId20" xr:uid="{00000000-0004-0000-0200-000013000000}"/>
    <hyperlink ref="H14" r:id="rId21" xr:uid="{00000000-0004-0000-0200-000014000000}"/>
    <hyperlink ref="H15" r:id="rId22" xr:uid="{00000000-0004-0000-0200-000015000000}"/>
    <hyperlink ref="H16" r:id="rId23" xr:uid="{00000000-0004-0000-0200-000016000000}"/>
    <hyperlink ref="H10" r:id="rId24" xr:uid="{00000000-0004-0000-0200-000017000000}"/>
    <hyperlink ref="H17" r:id="rId25" xr:uid="{00000000-0004-0000-0200-000018000000}"/>
    <hyperlink ref="H26" r:id="rId26" xr:uid="{00000000-0004-0000-0200-000019000000}"/>
    <hyperlink ref="H28" r:id="rId27" xr:uid="{00000000-0004-0000-0200-00001A000000}"/>
    <hyperlink ref="H29" r:id="rId28" xr:uid="{00000000-0004-0000-0200-00001B000000}"/>
    <hyperlink ref="H31" r:id="rId29" xr:uid="{00000000-0004-0000-0200-00001C000000}"/>
    <hyperlink ref="H32" r:id="rId30" xr:uid="{00000000-0004-0000-0200-00001D000000}"/>
    <hyperlink ref="H33" r:id="rId31" xr:uid="{00000000-0004-0000-0200-00001E000000}"/>
    <hyperlink ref="H27" r:id="rId32" xr:uid="{8D30AD84-7D91-46B8-AD58-01CA6900E01C}"/>
  </hyperlinks>
  <pageMargins left="0.45" right="0.45" top="0.5" bottom="0.5" header="0.05" footer="0.05"/>
  <pageSetup scale="82" orientation="portrait" verticalDpi="0" r:id="rId33"/>
  <drawing r:id="rId34"/>
  <legacyDrawing r:id="rId35"/>
  <mc:AlternateContent xmlns:mc="http://schemas.openxmlformats.org/markup-compatibility/2006">
    <mc:Choice Requires="x14">
      <controls>
        <mc:AlternateContent xmlns:mc="http://schemas.openxmlformats.org/markup-compatibility/2006">
          <mc:Choice Requires="x14">
            <control shapeId="13313" r:id="rId36" name="Button 1">
              <controlPr defaultSize="0" print="0" autoFill="0" autoPict="0" macro="[0]!ClearBoM">
                <anchor moveWithCells="1" sizeWithCells="1">
                  <from>
                    <xdr:col>3</xdr:col>
                    <xdr:colOff>161925</xdr:colOff>
                    <xdr:row>34</xdr:row>
                    <xdr:rowOff>161925</xdr:rowOff>
                  </from>
                  <to>
                    <xdr:col>3</xdr:col>
                    <xdr:colOff>800100</xdr:colOff>
                    <xdr:row>36</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K61"/>
  <sheetViews>
    <sheetView zoomScale="91" zoomScaleNormal="91" workbookViewId="0">
      <selection activeCell="B41" sqref="B41"/>
    </sheetView>
  </sheetViews>
  <sheetFormatPr defaultRowHeight="15" x14ac:dyDescent="0.25"/>
  <cols>
    <col min="1" max="1" width="12.42578125" bestFit="1" customWidth="1"/>
    <col min="2" max="2" width="18.7109375" style="75" bestFit="1" customWidth="1"/>
    <col min="3" max="10" width="7.85546875" style="96" customWidth="1"/>
  </cols>
  <sheetData>
    <row r="1" spans="1:11" s="24" customFormat="1" ht="123.75" x14ac:dyDescent="0.25">
      <c r="A1" s="76" t="s">
        <v>55</v>
      </c>
      <c r="B1" s="76" t="s">
        <v>56</v>
      </c>
      <c r="C1" s="77" t="s">
        <v>156</v>
      </c>
      <c r="D1" s="78" t="s">
        <v>157</v>
      </c>
      <c r="E1" s="79" t="s">
        <v>158</v>
      </c>
      <c r="F1" s="80" t="s">
        <v>159</v>
      </c>
      <c r="G1" s="81" t="s">
        <v>160</v>
      </c>
      <c r="H1" s="82" t="s">
        <v>161</v>
      </c>
      <c r="I1" s="83" t="s">
        <v>162</v>
      </c>
      <c r="J1" s="84" t="s">
        <v>163</v>
      </c>
      <c r="K1" s="85" t="s">
        <v>21</v>
      </c>
    </row>
    <row r="2" spans="1:11" ht="18.75" x14ac:dyDescent="0.3">
      <c r="A2" t="s">
        <v>66</v>
      </c>
      <c r="B2" s="75" t="s">
        <v>67</v>
      </c>
      <c r="C2" s="86"/>
      <c r="D2" s="87"/>
      <c r="E2" s="88"/>
      <c r="F2" s="88"/>
      <c r="G2" s="89"/>
      <c r="H2" s="90"/>
      <c r="I2" s="91"/>
      <c r="J2" s="92"/>
      <c r="K2" s="93">
        <f>SUM(Features!$C$3:$G$3)</f>
        <v>1</v>
      </c>
    </row>
    <row r="3" spans="1:11" ht="18.75" x14ac:dyDescent="0.3">
      <c r="B3" s="10" t="s">
        <v>184</v>
      </c>
      <c r="C3" s="86"/>
      <c r="D3" s="87"/>
      <c r="E3" s="88"/>
      <c r="F3" s="88"/>
      <c r="G3" s="89"/>
      <c r="H3" s="90"/>
      <c r="I3" s="91"/>
      <c r="J3" s="92"/>
      <c r="K3" s="93">
        <f>SUM(Features!$C$3:$G$3)</f>
        <v>1</v>
      </c>
    </row>
    <row r="4" spans="1:11" ht="18.75" x14ac:dyDescent="0.3">
      <c r="B4" s="10" t="s">
        <v>186</v>
      </c>
      <c r="C4" s="86"/>
      <c r="D4" s="87"/>
      <c r="E4" s="88"/>
      <c r="F4" s="94">
        <f>SUM(Features!$C$7:$G$7)</f>
        <v>1</v>
      </c>
      <c r="G4" s="89"/>
      <c r="H4" s="90"/>
      <c r="I4" s="91"/>
      <c r="J4" s="92"/>
      <c r="K4" s="92"/>
    </row>
    <row r="5" spans="1:11" ht="18.75" x14ac:dyDescent="0.3">
      <c r="A5" t="s">
        <v>111</v>
      </c>
      <c r="B5" s="75" t="s">
        <v>68</v>
      </c>
      <c r="C5" s="95">
        <f>SUM(Features!$C$4:$G$4)</f>
        <v>1</v>
      </c>
      <c r="D5" s="87"/>
      <c r="E5" s="88"/>
      <c r="F5" s="94"/>
      <c r="G5" s="89"/>
      <c r="H5" s="90"/>
      <c r="I5" s="91"/>
      <c r="J5" s="92"/>
      <c r="K5" s="92"/>
    </row>
    <row r="6" spans="1:11" ht="18.75" x14ac:dyDescent="0.3">
      <c r="A6" t="s">
        <v>112</v>
      </c>
      <c r="B6" s="75" t="s">
        <v>69</v>
      </c>
      <c r="C6" s="95">
        <f>SUM(Features!$C$4:$G$4)</f>
        <v>1</v>
      </c>
      <c r="D6" s="87"/>
      <c r="E6" s="88"/>
      <c r="F6" s="94"/>
      <c r="G6" s="89"/>
      <c r="H6" s="90"/>
      <c r="I6" s="91"/>
      <c r="J6" s="92"/>
      <c r="K6" s="92"/>
    </row>
    <row r="7" spans="1:11" ht="18.75" x14ac:dyDescent="0.3">
      <c r="A7" t="s">
        <v>113</v>
      </c>
      <c r="B7" s="75" t="s">
        <v>69</v>
      </c>
      <c r="C7" s="95"/>
      <c r="D7" s="87">
        <f>SUM(Features!$C$5:$G$5)</f>
        <v>1</v>
      </c>
      <c r="E7" s="88"/>
      <c r="F7" s="94"/>
      <c r="G7" s="89"/>
      <c r="H7" s="90"/>
      <c r="I7" s="91"/>
      <c r="J7" s="92"/>
      <c r="K7" s="92"/>
    </row>
    <row r="8" spans="1:11" ht="18.75" x14ac:dyDescent="0.3">
      <c r="A8" t="s">
        <v>115</v>
      </c>
      <c r="B8" s="75" t="s">
        <v>68</v>
      </c>
      <c r="C8" s="95"/>
      <c r="D8" s="87">
        <f>SUM(Features!$C$5:$G$5)</f>
        <v>1</v>
      </c>
      <c r="E8" s="88"/>
      <c r="F8" s="94"/>
      <c r="G8" s="89"/>
      <c r="H8" s="90"/>
      <c r="I8" s="91"/>
      <c r="J8" s="92"/>
      <c r="K8" s="92"/>
    </row>
    <row r="9" spans="1:11" ht="18.75" x14ac:dyDescent="0.3">
      <c r="A9" t="s">
        <v>191</v>
      </c>
      <c r="B9" s="75" t="s">
        <v>355</v>
      </c>
      <c r="C9" s="86"/>
      <c r="D9" s="87"/>
      <c r="E9" s="88">
        <f>SUM(Features!$C$6:$G$6)</f>
        <v>1</v>
      </c>
      <c r="F9" s="94"/>
      <c r="G9" s="89"/>
      <c r="H9" s="90"/>
      <c r="I9" s="91"/>
      <c r="J9" s="92"/>
      <c r="K9" s="92"/>
    </row>
    <row r="10" spans="1:11" ht="18.75" x14ac:dyDescent="0.3">
      <c r="A10" t="s">
        <v>70</v>
      </c>
      <c r="B10" s="75" t="s">
        <v>69</v>
      </c>
      <c r="C10" s="86"/>
      <c r="D10" s="87"/>
      <c r="E10" s="88"/>
      <c r="F10" s="94">
        <f>SUM(Features!$C$7:$G$7)</f>
        <v>1</v>
      </c>
      <c r="G10" s="89"/>
      <c r="H10" s="90"/>
      <c r="I10" s="91"/>
      <c r="J10" s="92"/>
      <c r="K10" s="92"/>
    </row>
    <row r="11" spans="1:11" ht="18.75" x14ac:dyDescent="0.3">
      <c r="A11" t="s">
        <v>237</v>
      </c>
      <c r="B11" s="75" t="s">
        <v>69</v>
      </c>
      <c r="C11" s="86"/>
      <c r="D11" s="87"/>
      <c r="E11" s="88"/>
      <c r="F11" s="94"/>
      <c r="G11" s="89">
        <f>SUM(Features!$C$8:$G$8)</f>
        <v>1</v>
      </c>
      <c r="H11" s="90"/>
      <c r="I11" s="91"/>
      <c r="J11" s="92"/>
      <c r="K11" s="92"/>
    </row>
    <row r="12" spans="1:11" ht="18.75" x14ac:dyDescent="0.3">
      <c r="A12" t="s">
        <v>352</v>
      </c>
      <c r="B12" s="75" t="s">
        <v>69</v>
      </c>
      <c r="C12" s="86"/>
      <c r="D12" s="87"/>
      <c r="E12" s="88">
        <f>SUM(Features!$C$6:$G$6)</f>
        <v>1</v>
      </c>
      <c r="F12" s="94"/>
      <c r="G12" s="89"/>
      <c r="H12" s="90"/>
      <c r="I12" s="91"/>
      <c r="J12" s="92"/>
      <c r="K12" s="92"/>
    </row>
    <row r="13" spans="1:11" ht="18.75" x14ac:dyDescent="0.3">
      <c r="A13" t="s">
        <v>71</v>
      </c>
      <c r="B13" s="75" t="s">
        <v>72</v>
      </c>
      <c r="C13" s="95">
        <f>SUM(Features!$C$4:$G$4)</f>
        <v>1</v>
      </c>
      <c r="D13" s="87"/>
      <c r="E13" s="88"/>
      <c r="F13" s="94"/>
      <c r="G13" s="89"/>
      <c r="H13" s="90"/>
      <c r="I13" s="91"/>
      <c r="J13" s="92"/>
      <c r="K13" s="92"/>
    </row>
    <row r="14" spans="1:11" ht="18.75" x14ac:dyDescent="0.3">
      <c r="A14" t="s">
        <v>18</v>
      </c>
      <c r="B14" s="75" t="s">
        <v>65</v>
      </c>
      <c r="C14" s="95"/>
      <c r="D14" s="87">
        <f>SUM(Features!$C$5:$G$5)</f>
        <v>1</v>
      </c>
      <c r="E14" s="88"/>
      <c r="F14" s="94"/>
      <c r="G14" s="89"/>
      <c r="H14" s="90"/>
      <c r="I14" s="91"/>
      <c r="J14" s="92"/>
      <c r="K14" s="92"/>
    </row>
    <row r="15" spans="1:11" ht="18.75" x14ac:dyDescent="0.3">
      <c r="A15" t="s">
        <v>64</v>
      </c>
      <c r="B15" s="75" t="s">
        <v>63</v>
      </c>
      <c r="C15" s="86"/>
      <c r="D15" s="87"/>
      <c r="E15" s="88">
        <f>SUM(Features!$C$6:$G$6)</f>
        <v>1</v>
      </c>
      <c r="F15" s="94"/>
      <c r="G15" s="89"/>
      <c r="H15" s="90"/>
      <c r="I15" s="91"/>
      <c r="J15" s="92"/>
      <c r="K15" s="92"/>
    </row>
    <row r="16" spans="1:11" ht="18.75" x14ac:dyDescent="0.3">
      <c r="A16" t="s">
        <v>127</v>
      </c>
      <c r="B16" s="75" t="s">
        <v>196</v>
      </c>
      <c r="C16" s="86"/>
      <c r="D16" s="87"/>
      <c r="E16" s="88"/>
      <c r="F16" s="94"/>
      <c r="G16" s="89"/>
      <c r="H16" s="90"/>
      <c r="I16" s="91"/>
      <c r="J16" s="92">
        <f>SUM(Features!$C$11:$G$11)</f>
        <v>1</v>
      </c>
      <c r="K16" s="92"/>
    </row>
    <row r="17" spans="1:11" ht="18.75" x14ac:dyDescent="0.3">
      <c r="A17" t="s">
        <v>8</v>
      </c>
      <c r="B17" s="75" t="s">
        <v>238</v>
      </c>
      <c r="C17" s="95">
        <f>SUM(Features!$C$4:$G$4)</f>
        <v>1</v>
      </c>
      <c r="D17" s="87"/>
      <c r="E17" s="88"/>
      <c r="F17" s="94"/>
      <c r="G17" s="89"/>
      <c r="H17" s="90"/>
      <c r="I17" s="91"/>
      <c r="J17" s="92"/>
      <c r="K17" s="92"/>
    </row>
    <row r="18" spans="1:11" ht="18.75" x14ac:dyDescent="0.3">
      <c r="A18" t="s">
        <v>92</v>
      </c>
      <c r="B18" s="75" t="s">
        <v>239</v>
      </c>
      <c r="C18" s="95">
        <f>SUM(Features!$C$4:$G$4)</f>
        <v>1</v>
      </c>
      <c r="D18" s="87"/>
      <c r="E18" s="88"/>
      <c r="F18" s="94"/>
      <c r="G18" s="89"/>
      <c r="H18" s="90"/>
      <c r="I18" s="91"/>
      <c r="J18" s="92"/>
      <c r="K18" s="92"/>
    </row>
    <row r="19" spans="1:11" ht="18.75" x14ac:dyDescent="0.3">
      <c r="A19" t="s">
        <v>94</v>
      </c>
      <c r="B19" s="75" t="s">
        <v>240</v>
      </c>
      <c r="C19" s="95"/>
      <c r="D19" s="87">
        <f>SUM(Features!$C$5:$G$5)</f>
        <v>1</v>
      </c>
      <c r="E19" s="88"/>
      <c r="F19" s="94"/>
      <c r="G19" s="89"/>
      <c r="H19" s="90"/>
      <c r="I19" s="91"/>
      <c r="J19" s="92"/>
      <c r="K19" s="92"/>
    </row>
    <row r="20" spans="1:11" ht="18.75" x14ac:dyDescent="0.3">
      <c r="A20" t="s">
        <v>241</v>
      </c>
      <c r="B20" s="75" t="s">
        <v>204</v>
      </c>
      <c r="C20" s="86"/>
      <c r="D20" s="87"/>
      <c r="E20" s="88"/>
      <c r="F20" s="94"/>
      <c r="G20" s="89"/>
      <c r="H20" s="90">
        <f>SUM(Features!$C$9:$G$9)</f>
        <v>1</v>
      </c>
      <c r="I20" s="91"/>
      <c r="J20" s="92"/>
      <c r="K20" s="92"/>
    </row>
    <row r="21" spans="1:11" ht="18.75" x14ac:dyDescent="0.3">
      <c r="A21" t="s">
        <v>242</v>
      </c>
      <c r="B21" s="75" t="s">
        <v>206</v>
      </c>
      <c r="C21" s="86"/>
      <c r="D21" s="87"/>
      <c r="E21" s="88"/>
      <c r="F21" s="94"/>
      <c r="G21" s="89"/>
      <c r="H21" s="90">
        <f>SUM(Features!$C$9:$G$9)</f>
        <v>1</v>
      </c>
      <c r="I21" s="91"/>
      <c r="J21" s="92"/>
      <c r="K21" s="92"/>
    </row>
    <row r="22" spans="1:11" ht="18.75" x14ac:dyDescent="0.3">
      <c r="A22" t="s">
        <v>243</v>
      </c>
      <c r="B22" s="75" t="s">
        <v>208</v>
      </c>
      <c r="C22" s="86"/>
      <c r="D22" s="87"/>
      <c r="E22" s="88"/>
      <c r="F22" s="94"/>
      <c r="G22" s="89"/>
      <c r="H22" s="90">
        <f>SUM(Features!$C$9:$G$9)</f>
        <v>1</v>
      </c>
      <c r="I22" s="91"/>
      <c r="J22" s="92"/>
      <c r="K22" s="92"/>
    </row>
    <row r="23" spans="1:11" ht="18.75" x14ac:dyDescent="0.3">
      <c r="A23" t="s">
        <v>244</v>
      </c>
      <c r="B23" s="75" t="s">
        <v>204</v>
      </c>
      <c r="C23" s="86"/>
      <c r="D23" s="87"/>
      <c r="E23" s="88"/>
      <c r="F23" s="94"/>
      <c r="G23" s="89"/>
      <c r="H23" s="90">
        <f>SUM(Features!$C$9:$G$9)</f>
        <v>1</v>
      </c>
      <c r="I23" s="91"/>
      <c r="J23" s="92"/>
      <c r="K23" s="92"/>
    </row>
    <row r="24" spans="1:11" ht="18.75" x14ac:dyDescent="0.3">
      <c r="A24" t="s">
        <v>245</v>
      </c>
      <c r="B24" s="75" t="s">
        <v>206</v>
      </c>
      <c r="C24" s="86"/>
      <c r="D24" s="87"/>
      <c r="E24" s="88"/>
      <c r="F24" s="94"/>
      <c r="G24" s="89"/>
      <c r="H24" s="90">
        <f>SUM(Features!$C$9:$G$9)</f>
        <v>1</v>
      </c>
      <c r="I24" s="91"/>
      <c r="J24" s="92"/>
      <c r="K24" s="92"/>
    </row>
    <row r="25" spans="1:11" ht="18.75" x14ac:dyDescent="0.3">
      <c r="A25" t="s">
        <v>246</v>
      </c>
      <c r="B25" s="75" t="s">
        <v>208</v>
      </c>
      <c r="C25" s="86"/>
      <c r="D25" s="87"/>
      <c r="E25" s="88"/>
      <c r="F25" s="94"/>
      <c r="G25" s="89"/>
      <c r="H25" s="90">
        <f>SUM(Features!$C$9:$G$9)</f>
        <v>1</v>
      </c>
      <c r="I25" s="91"/>
      <c r="J25" s="92"/>
      <c r="K25" s="92"/>
    </row>
    <row r="26" spans="1:11" ht="18.75" x14ac:dyDescent="0.3">
      <c r="A26" t="s">
        <v>247</v>
      </c>
      <c r="B26" s="75" t="s">
        <v>204</v>
      </c>
      <c r="C26" s="86"/>
      <c r="D26" s="87"/>
      <c r="E26" s="88"/>
      <c r="F26" s="94"/>
      <c r="G26" s="89"/>
      <c r="H26" s="90">
        <f>SUM(Features!$C$9:$G$9)</f>
        <v>1</v>
      </c>
      <c r="I26" s="91"/>
      <c r="J26" s="92"/>
      <c r="K26" s="92"/>
    </row>
    <row r="27" spans="1:11" ht="18.75" x14ac:dyDescent="0.3">
      <c r="A27" t="s">
        <v>248</v>
      </c>
      <c r="B27" s="75" t="s">
        <v>206</v>
      </c>
      <c r="C27" s="86"/>
      <c r="D27" s="87"/>
      <c r="E27" s="88"/>
      <c r="F27" s="94"/>
      <c r="G27" s="89"/>
      <c r="H27" s="90">
        <f>SUM(Features!$C$9:$G$9)</f>
        <v>1</v>
      </c>
      <c r="I27" s="91"/>
      <c r="J27" s="92"/>
      <c r="K27" s="92"/>
    </row>
    <row r="28" spans="1:11" ht="18.75" x14ac:dyDescent="0.3">
      <c r="A28" t="s">
        <v>249</v>
      </c>
      <c r="B28" s="75" t="s">
        <v>208</v>
      </c>
      <c r="C28" s="86"/>
      <c r="D28" s="87"/>
      <c r="E28" s="88"/>
      <c r="F28" s="94"/>
      <c r="G28" s="89"/>
      <c r="H28" s="90">
        <f>SUM(Features!$C$9:$G$9)</f>
        <v>1</v>
      </c>
      <c r="I28" s="91"/>
      <c r="J28" s="92"/>
      <c r="K28" s="92"/>
    </row>
    <row r="29" spans="1:11" ht="18.75" x14ac:dyDescent="0.3">
      <c r="A29" t="s">
        <v>250</v>
      </c>
      <c r="B29" s="75" t="s">
        <v>204</v>
      </c>
      <c r="C29" s="86"/>
      <c r="D29" s="87"/>
      <c r="E29" s="88"/>
      <c r="F29" s="94"/>
      <c r="G29" s="89"/>
      <c r="H29" s="90">
        <f>SUM(Features!$C$9:$G$9)</f>
        <v>1</v>
      </c>
      <c r="I29" s="91"/>
      <c r="J29" s="92"/>
      <c r="K29" s="92"/>
    </row>
    <row r="30" spans="1:11" ht="18.75" x14ac:dyDescent="0.3">
      <c r="A30" t="s">
        <v>251</v>
      </c>
      <c r="B30" s="75" t="s">
        <v>206</v>
      </c>
      <c r="C30" s="86"/>
      <c r="D30" s="87"/>
      <c r="E30" s="88"/>
      <c r="F30" s="94"/>
      <c r="G30" s="89"/>
      <c r="H30" s="90">
        <f>SUM(Features!$C$9:$G$9)</f>
        <v>1</v>
      </c>
      <c r="I30" s="91"/>
      <c r="J30" s="92"/>
      <c r="K30" s="92"/>
    </row>
    <row r="31" spans="1:11" ht="18.75" x14ac:dyDescent="0.3">
      <c r="A31" t="s">
        <v>252</v>
      </c>
      <c r="B31" s="75" t="s">
        <v>208</v>
      </c>
      <c r="C31" s="86"/>
      <c r="D31" s="87"/>
      <c r="E31" s="88"/>
      <c r="F31" s="94"/>
      <c r="G31" s="89"/>
      <c r="H31" s="90">
        <f>SUM(Features!$C$9:$G$9)</f>
        <v>1</v>
      </c>
      <c r="I31" s="91"/>
      <c r="J31" s="92"/>
      <c r="K31" s="92"/>
    </row>
    <row r="32" spans="1:11" ht="18.75" x14ac:dyDescent="0.3">
      <c r="A32" t="s">
        <v>253</v>
      </c>
      <c r="B32" s="75" t="s">
        <v>204</v>
      </c>
      <c r="C32" s="86"/>
      <c r="D32" s="87"/>
      <c r="E32" s="88"/>
      <c r="F32" s="94"/>
      <c r="G32" s="89"/>
      <c r="H32" s="90"/>
      <c r="I32" s="91">
        <f>SUM(Features!$C$10:$G$10)</f>
        <v>1</v>
      </c>
      <c r="J32" s="92"/>
      <c r="K32" s="92"/>
    </row>
    <row r="33" spans="1:11" ht="18.75" x14ac:dyDescent="0.3">
      <c r="A33" t="s">
        <v>209</v>
      </c>
      <c r="B33" s="75" t="s">
        <v>254</v>
      </c>
      <c r="C33" s="86"/>
      <c r="D33" s="87"/>
      <c r="E33" s="88">
        <f>SUM(Features!$C$6:$G$6)</f>
        <v>1</v>
      </c>
      <c r="F33" s="94"/>
      <c r="G33" s="89"/>
      <c r="H33" s="90"/>
      <c r="I33" s="91"/>
      <c r="J33" s="92"/>
      <c r="K33" s="92"/>
    </row>
    <row r="34" spans="1:11" ht="18.75" x14ac:dyDescent="0.3">
      <c r="A34" t="s">
        <v>255</v>
      </c>
      <c r="B34" s="75" t="s">
        <v>256</v>
      </c>
      <c r="C34" s="86"/>
      <c r="D34" s="87"/>
      <c r="E34" s="88"/>
      <c r="F34" s="94"/>
      <c r="G34" s="89">
        <f>SUM(Features!$C$8:$G$8)</f>
        <v>1</v>
      </c>
      <c r="H34" s="90"/>
      <c r="I34" s="91"/>
      <c r="J34" s="92"/>
      <c r="K34" s="92"/>
    </row>
    <row r="35" spans="1:11" ht="18.75" x14ac:dyDescent="0.3">
      <c r="A35" t="s">
        <v>257</v>
      </c>
      <c r="B35" s="75" t="s">
        <v>258</v>
      </c>
      <c r="C35" s="86"/>
      <c r="D35" s="87"/>
      <c r="E35" s="88"/>
      <c r="F35" s="94"/>
      <c r="G35" s="89">
        <f>SUM(Features!$C$8:$G$8)</f>
        <v>1</v>
      </c>
      <c r="H35" s="90"/>
      <c r="I35" s="91"/>
      <c r="J35" s="92"/>
      <c r="K35" s="92"/>
    </row>
    <row r="36" spans="1:11" ht="18.75" x14ac:dyDescent="0.3">
      <c r="A36" t="s">
        <v>31</v>
      </c>
      <c r="B36" s="75" t="s">
        <v>226</v>
      </c>
      <c r="C36" s="86"/>
      <c r="D36" s="87"/>
      <c r="E36" s="88"/>
      <c r="F36" s="94">
        <f>SUM(Features!$C$7:$G$7)</f>
        <v>1</v>
      </c>
      <c r="G36" s="89"/>
      <c r="H36" s="90"/>
      <c r="I36" s="91"/>
      <c r="J36" s="92"/>
      <c r="K36" s="92"/>
    </row>
    <row r="37" spans="1:11" ht="18.75" x14ac:dyDescent="0.3">
      <c r="A37" t="s">
        <v>259</v>
      </c>
      <c r="B37" s="75" t="s">
        <v>260</v>
      </c>
      <c r="C37" s="86"/>
      <c r="D37" s="87"/>
      <c r="E37" s="88"/>
      <c r="F37" s="94"/>
      <c r="G37" s="89">
        <f>SUM(Features!$C$8:$G$8)</f>
        <v>1</v>
      </c>
      <c r="H37" s="90"/>
      <c r="I37" s="91"/>
      <c r="J37" s="92"/>
      <c r="K37" s="92"/>
    </row>
    <row r="38" spans="1:11" ht="18.75" x14ac:dyDescent="0.3">
      <c r="A38" t="s">
        <v>217</v>
      </c>
      <c r="B38" s="75" t="s">
        <v>75</v>
      </c>
      <c r="C38" s="95"/>
      <c r="D38" s="87">
        <f>SUM(Features!$C$5:$G$5)</f>
        <v>1</v>
      </c>
      <c r="E38" s="88"/>
      <c r="F38" s="94"/>
      <c r="G38" s="89"/>
      <c r="H38" s="90"/>
      <c r="I38" s="91"/>
      <c r="J38" s="92"/>
      <c r="K38" s="92"/>
    </row>
    <row r="39" spans="1:11" ht="18.75" x14ac:dyDescent="0.3">
      <c r="A39" t="s">
        <v>74</v>
      </c>
      <c r="B39" s="75" t="s">
        <v>73</v>
      </c>
      <c r="C39" s="86"/>
      <c r="D39" s="87"/>
      <c r="E39" s="88">
        <f>SUM(Features!$C$6:$G$6)</f>
        <v>1</v>
      </c>
      <c r="F39" s="94"/>
      <c r="G39" s="89"/>
      <c r="H39" s="90"/>
      <c r="I39" s="91"/>
      <c r="J39" s="92"/>
      <c r="K39" s="92"/>
    </row>
    <row r="40" spans="1:11" ht="18.75" x14ac:dyDescent="0.3">
      <c r="A40" t="s">
        <v>261</v>
      </c>
      <c r="B40" s="75" t="s">
        <v>360</v>
      </c>
      <c r="C40" s="86"/>
      <c r="D40" s="87"/>
      <c r="E40" s="88"/>
      <c r="F40" s="94"/>
      <c r="G40" s="89"/>
      <c r="H40" s="90"/>
      <c r="I40" s="91"/>
      <c r="J40" s="92"/>
      <c r="K40" s="92"/>
    </row>
    <row r="41" spans="1:11" ht="18.75" x14ac:dyDescent="0.3">
      <c r="A41" t="s">
        <v>77</v>
      </c>
      <c r="B41" s="75" t="s">
        <v>358</v>
      </c>
      <c r="C41" s="86"/>
      <c r="D41" s="87"/>
      <c r="E41" s="88">
        <f>SUM(Features!$C$6:$G$6)</f>
        <v>1</v>
      </c>
      <c r="F41" s="94"/>
      <c r="G41" s="89"/>
      <c r="H41" s="90"/>
      <c r="I41" s="91"/>
      <c r="J41" s="92"/>
      <c r="K41" s="92"/>
    </row>
    <row r="42" spans="1:11" ht="18.75" x14ac:dyDescent="0.3">
      <c r="A42" t="s">
        <v>215</v>
      </c>
      <c r="B42" s="75" t="s">
        <v>78</v>
      </c>
      <c r="C42" s="86"/>
      <c r="D42" s="87"/>
      <c r="E42" s="88"/>
      <c r="F42" s="94">
        <f>SUM(Features!$C$7:$G$7)</f>
        <v>1</v>
      </c>
      <c r="G42" s="89"/>
      <c r="H42" s="90"/>
      <c r="I42" s="91"/>
      <c r="J42" s="92"/>
      <c r="K42" s="92"/>
    </row>
    <row r="43" spans="1:11" ht="18.75" x14ac:dyDescent="0.3">
      <c r="A43" t="s">
        <v>262</v>
      </c>
      <c r="B43" s="75" t="s">
        <v>73</v>
      </c>
      <c r="C43" s="86"/>
      <c r="D43" s="87"/>
      <c r="E43" s="88"/>
      <c r="F43" s="94">
        <f>SUM(Features!$C$7:$G$7)</f>
        <v>1</v>
      </c>
      <c r="G43" s="89"/>
      <c r="H43" s="90"/>
      <c r="I43" s="91"/>
      <c r="J43" s="92"/>
      <c r="K43" s="92"/>
    </row>
    <row r="44" spans="1:11" ht="18.75" x14ac:dyDescent="0.3">
      <c r="A44" t="s">
        <v>80</v>
      </c>
      <c r="B44" s="75" t="s">
        <v>81</v>
      </c>
      <c r="C44" s="86"/>
      <c r="D44" s="87"/>
      <c r="E44" s="88"/>
      <c r="F44" s="94"/>
      <c r="G44" s="89">
        <f>SUM(Features!$C$8:$G$8)</f>
        <v>1</v>
      </c>
      <c r="H44" s="90"/>
      <c r="I44" s="91"/>
      <c r="J44" s="92"/>
      <c r="K44" s="92"/>
    </row>
    <row r="45" spans="1:11" ht="18.75" x14ac:dyDescent="0.3">
      <c r="A45" t="s">
        <v>263</v>
      </c>
      <c r="B45" s="75" t="s">
        <v>79</v>
      </c>
      <c r="C45" s="86"/>
      <c r="D45" s="87"/>
      <c r="E45" s="88"/>
      <c r="F45" s="94"/>
      <c r="G45" s="89">
        <f>SUM(Features!$C$8:$G$8)</f>
        <v>1</v>
      </c>
      <c r="H45" s="90"/>
      <c r="I45" s="91"/>
      <c r="J45" s="92"/>
      <c r="K45" s="92"/>
    </row>
    <row r="46" spans="1:11" ht="18.75" x14ac:dyDescent="0.3">
      <c r="A46" t="s">
        <v>264</v>
      </c>
      <c r="B46" s="75" t="s">
        <v>79</v>
      </c>
      <c r="C46" s="86"/>
      <c r="D46" s="87"/>
      <c r="E46" s="88"/>
      <c r="F46" s="94"/>
      <c r="G46" s="89">
        <f>SUM(Features!$C$8:$G$8)</f>
        <v>1</v>
      </c>
      <c r="H46" s="90"/>
      <c r="I46" s="91"/>
      <c r="J46" s="92"/>
      <c r="K46" s="92"/>
    </row>
    <row r="47" spans="1:11" ht="18.75" x14ac:dyDescent="0.3">
      <c r="A47" t="s">
        <v>265</v>
      </c>
      <c r="B47" s="75" t="s">
        <v>76</v>
      </c>
      <c r="C47" s="86"/>
      <c r="D47" s="87"/>
      <c r="E47" s="88"/>
      <c r="F47" s="94"/>
      <c r="G47" s="89">
        <f>SUM(Features!$C$8:$G$8)</f>
        <v>1</v>
      </c>
      <c r="H47" s="90"/>
      <c r="I47" s="91"/>
      <c r="J47" s="92"/>
      <c r="K47" s="92"/>
    </row>
    <row r="48" spans="1:11" ht="18.75" x14ac:dyDescent="0.3">
      <c r="A48" t="s">
        <v>266</v>
      </c>
      <c r="B48" s="75" t="s">
        <v>76</v>
      </c>
      <c r="C48" s="86"/>
      <c r="D48" s="87"/>
      <c r="E48" s="88"/>
      <c r="F48" s="94"/>
      <c r="G48" s="89">
        <f>SUM(Features!$C$8:$G$8)</f>
        <v>1</v>
      </c>
      <c r="H48" s="90"/>
      <c r="I48" s="91"/>
      <c r="J48" s="92"/>
      <c r="K48" s="92"/>
    </row>
    <row r="49" spans="1:11" ht="18.75" x14ac:dyDescent="0.3">
      <c r="A49" t="s">
        <v>267</v>
      </c>
      <c r="B49" s="75" t="s">
        <v>76</v>
      </c>
      <c r="C49" s="86"/>
      <c r="D49" s="87"/>
      <c r="E49" s="88"/>
      <c r="F49" s="94"/>
      <c r="G49" s="89">
        <f>SUM(Features!$C$8:$G$8)</f>
        <v>1</v>
      </c>
      <c r="H49" s="90"/>
      <c r="I49" s="91"/>
      <c r="J49" s="92"/>
      <c r="K49" s="92"/>
    </row>
    <row r="50" spans="1:11" ht="18.75" x14ac:dyDescent="0.3">
      <c r="A50" t="s">
        <v>213</v>
      </c>
      <c r="B50" s="75" t="s">
        <v>214</v>
      </c>
      <c r="C50" s="86"/>
      <c r="D50" s="87"/>
      <c r="E50" s="88"/>
      <c r="F50" s="94"/>
      <c r="G50" s="89"/>
      <c r="H50" s="90"/>
      <c r="I50" s="91"/>
      <c r="J50" s="92">
        <f>SUM(Features!$C$11:$G$11)</f>
        <v>1</v>
      </c>
      <c r="K50" s="92"/>
    </row>
    <row r="51" spans="1:11" ht="18.75" x14ac:dyDescent="0.3">
      <c r="A51" t="s">
        <v>58</v>
      </c>
      <c r="B51" s="75" t="s">
        <v>219</v>
      </c>
      <c r="C51" s="95">
        <f>SUM(Features!$C$4:$G$4)</f>
        <v>1</v>
      </c>
      <c r="D51" s="87"/>
      <c r="E51" s="88"/>
      <c r="F51" s="94"/>
      <c r="G51" s="89"/>
      <c r="H51" s="90"/>
      <c r="I51" s="91"/>
      <c r="J51" s="92"/>
      <c r="K51" s="92"/>
    </row>
    <row r="52" spans="1:11" ht="18.75" x14ac:dyDescent="0.3">
      <c r="A52" t="s">
        <v>59</v>
      </c>
      <c r="B52" s="75" t="s">
        <v>221</v>
      </c>
      <c r="C52" s="86"/>
      <c r="D52" s="87"/>
      <c r="E52" s="88">
        <f>SUM(Features!$C$6:$G$6)</f>
        <v>1</v>
      </c>
      <c r="F52" s="94"/>
      <c r="G52" s="89"/>
      <c r="H52" s="90"/>
      <c r="I52" s="91"/>
      <c r="J52" s="92"/>
      <c r="K52" s="92"/>
    </row>
    <row r="53" spans="1:11" ht="18.75" x14ac:dyDescent="0.3">
      <c r="A53" t="s">
        <v>60</v>
      </c>
      <c r="B53" s="75" t="s">
        <v>223</v>
      </c>
      <c r="C53" s="86"/>
      <c r="D53" s="87"/>
      <c r="E53" s="88"/>
      <c r="F53" s="94"/>
      <c r="G53" s="89">
        <f>SUM(Features!$C$8:$G$8)</f>
        <v>1</v>
      </c>
      <c r="H53" s="90"/>
      <c r="I53" s="91"/>
      <c r="J53" s="92"/>
      <c r="K53" s="92"/>
    </row>
    <row r="54" spans="1:11" ht="18.75" x14ac:dyDescent="0.3">
      <c r="A54" t="s">
        <v>61</v>
      </c>
      <c r="B54" s="75" t="s">
        <v>62</v>
      </c>
      <c r="C54" s="86"/>
      <c r="D54" s="87"/>
      <c r="E54" s="88"/>
      <c r="F54" s="94">
        <f>SUM(Features!$C$7:$G$7)</f>
        <v>1</v>
      </c>
      <c r="G54" s="89"/>
      <c r="H54" s="90"/>
      <c r="I54" s="91"/>
      <c r="J54" s="92"/>
      <c r="K54" s="92"/>
    </row>
    <row r="55" spans="1:11" ht="18.75" x14ac:dyDescent="0.3">
      <c r="A55" t="s">
        <v>226</v>
      </c>
      <c r="B55" s="75" t="s">
        <v>227</v>
      </c>
      <c r="C55" s="86"/>
      <c r="D55" s="87"/>
      <c r="E55" s="88"/>
      <c r="F55" s="94">
        <f>SUM(Features!$C$7:$G$7)</f>
        <v>1</v>
      </c>
      <c r="G55" s="89"/>
      <c r="H55" s="90"/>
      <c r="I55" s="91"/>
      <c r="J55" s="92"/>
      <c r="K55" s="92"/>
    </row>
    <row r="56" spans="1:11" ht="18.75" x14ac:dyDescent="0.3">
      <c r="A56" t="s">
        <v>229</v>
      </c>
      <c r="B56" s="75" t="s">
        <v>268</v>
      </c>
      <c r="C56" s="86"/>
      <c r="D56" s="87"/>
      <c r="E56" s="88"/>
      <c r="F56" s="94">
        <f>SUM(Features!$C$7:$G$7)</f>
        <v>1</v>
      </c>
      <c r="G56" s="89"/>
      <c r="H56" s="90"/>
      <c r="I56" s="91"/>
      <c r="J56" s="92"/>
      <c r="K56" s="92"/>
    </row>
    <row r="61" spans="1:11" x14ac:dyDescent="0.25">
      <c r="G61" s="96" t="s">
        <v>269</v>
      </c>
    </row>
  </sheetData>
  <conditionalFormatting sqref="C2:J4 K4:K56">
    <cfRule type="containsBlanks" dxfId="5" priority="1">
      <formula>LEN(TRIM(C2))=0</formula>
    </cfRule>
    <cfRule type="cellIs" dxfId="4" priority="2" operator="equal">
      <formula>""""""</formula>
    </cfRule>
  </conditionalFormatting>
  <conditionalFormatting sqref="C2:J11 K4:K11 C12:K56">
    <cfRule type="containsBlanks" dxfId="3" priority="5">
      <formula>LEN(TRIM(C2))=0</formula>
    </cfRule>
    <cfRule type="cellIs" dxfId="2" priority="6" operator="equal">
      <formula>""""""</formula>
    </cfRule>
  </conditionalFormatting>
  <conditionalFormatting sqref="G2:G4">
    <cfRule type="containsBlanks" dxfId="1" priority="3">
      <formula>LEN(TRIM(G2))=0</formula>
    </cfRule>
    <cfRule type="cellIs" dxfId="0" priority="4" operator="equal">
      <formula>""""""</formula>
    </cfRule>
  </conditionalFormatting>
  <pageMargins left="0.45" right="0.45" top="0.5" bottom="0.5" header="0.05" footer="0.05"/>
  <pageSetup scale="82"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249977111117893"/>
    <pageSetUpPr fitToPage="1"/>
  </sheetPr>
  <dimension ref="A1:H59"/>
  <sheetViews>
    <sheetView zoomScaleNormal="100" workbookViewId="0">
      <selection activeCell="B1" sqref="B1:C1"/>
    </sheetView>
  </sheetViews>
  <sheetFormatPr defaultRowHeight="15" x14ac:dyDescent="0.25"/>
  <cols>
    <col min="1" max="1" width="6.28515625" style="1" customWidth="1"/>
    <col min="2" max="2" width="19" style="1" customWidth="1"/>
    <col min="3" max="3" width="97.28515625" customWidth="1"/>
    <col min="4" max="4" width="8.5703125" bestFit="1" customWidth="1"/>
    <col min="5" max="5" width="13.7109375" customWidth="1"/>
    <col min="6" max="6" width="28.42578125" customWidth="1"/>
    <col min="7" max="7" width="16.5703125" bestFit="1" customWidth="1"/>
    <col min="8" max="8" width="27" customWidth="1"/>
  </cols>
  <sheetData>
    <row r="1" spans="1:8" ht="30" customHeight="1" x14ac:dyDescent="0.25">
      <c r="A1" s="11"/>
      <c r="B1" s="134" t="str">
        <f>Title</f>
        <v>MaxDuino Assembly Instructions R1.1</v>
      </c>
      <c r="C1" s="134"/>
      <c r="D1" s="2"/>
      <c r="E1" s="2"/>
      <c r="F1" s="2"/>
      <c r="G1" s="2"/>
      <c r="H1" s="2"/>
    </row>
    <row r="2" spans="1:8" x14ac:dyDescent="0.25">
      <c r="A2" s="18"/>
      <c r="B2" s="20" t="s">
        <v>5</v>
      </c>
      <c r="C2" s="19" t="s">
        <v>336</v>
      </c>
    </row>
    <row r="3" spans="1:8" ht="15.75" x14ac:dyDescent="0.25">
      <c r="A3" s="12" t="s">
        <v>1</v>
      </c>
      <c r="B3" s="12" t="s">
        <v>109</v>
      </c>
      <c r="C3" s="13" t="s">
        <v>110</v>
      </c>
    </row>
    <row r="4" spans="1:8" ht="26.25" customHeight="1" x14ac:dyDescent="0.25">
      <c r="A4" s="138" t="s">
        <v>335</v>
      </c>
      <c r="B4" s="136"/>
      <c r="C4" s="137"/>
    </row>
    <row r="5" spans="1:8" ht="60" x14ac:dyDescent="0.25">
      <c r="A5" s="3" t="s">
        <v>66</v>
      </c>
      <c r="B5" s="21" t="s">
        <v>12</v>
      </c>
      <c r="C5" s="4" t="s">
        <v>319</v>
      </c>
      <c r="D5" s="131" t="s">
        <v>365</v>
      </c>
    </row>
    <row r="6" spans="1:8" x14ac:dyDescent="0.25">
      <c r="A6" s="3" t="s">
        <v>96</v>
      </c>
      <c r="B6" s="21" t="s">
        <v>91</v>
      </c>
      <c r="C6" s="4" t="s">
        <v>15</v>
      </c>
    </row>
    <row r="7" spans="1:8" ht="30" x14ac:dyDescent="0.25">
      <c r="A7" s="3" t="s">
        <v>97</v>
      </c>
      <c r="B7" s="21" t="s">
        <v>11</v>
      </c>
      <c r="C7" s="4" t="s">
        <v>9</v>
      </c>
    </row>
    <row r="8" spans="1:8" ht="60" x14ac:dyDescent="0.25">
      <c r="A8" s="3" t="s">
        <v>98</v>
      </c>
      <c r="B8" s="25" t="s">
        <v>117</v>
      </c>
      <c r="C8" s="4" t="s">
        <v>356</v>
      </c>
    </row>
    <row r="9" spans="1:8" x14ac:dyDescent="0.25">
      <c r="A9" s="3" t="s">
        <v>99</v>
      </c>
      <c r="B9" s="21" t="s">
        <v>8</v>
      </c>
      <c r="C9" s="4" t="s">
        <v>357</v>
      </c>
    </row>
    <row r="10" spans="1:8" x14ac:dyDescent="0.25">
      <c r="A10" s="135" t="s">
        <v>7</v>
      </c>
      <c r="B10" s="136"/>
      <c r="C10" s="137"/>
    </row>
    <row r="11" spans="1:8" ht="30" x14ac:dyDescent="0.25">
      <c r="A11" s="3" t="s">
        <v>100</v>
      </c>
      <c r="B11" s="21" t="s">
        <v>284</v>
      </c>
      <c r="C11" s="4" t="s">
        <v>15</v>
      </c>
    </row>
    <row r="12" spans="1:8" x14ac:dyDescent="0.25">
      <c r="A12" s="3" t="s">
        <v>101</v>
      </c>
      <c r="B12" s="21" t="s">
        <v>13</v>
      </c>
      <c r="C12" s="4" t="s">
        <v>288</v>
      </c>
    </row>
    <row r="13" spans="1:8" ht="30" x14ac:dyDescent="0.25">
      <c r="A13" s="3" t="s">
        <v>102</v>
      </c>
      <c r="B13" s="21" t="s">
        <v>93</v>
      </c>
      <c r="C13" s="4" t="s">
        <v>10</v>
      </c>
    </row>
    <row r="14" spans="1:8" ht="45" x14ac:dyDescent="0.25">
      <c r="A14" s="3" t="s">
        <v>103</v>
      </c>
      <c r="B14" s="21" t="s">
        <v>92</v>
      </c>
      <c r="C14" s="4" t="s">
        <v>285</v>
      </c>
      <c r="D14" s="30"/>
    </row>
    <row r="15" spans="1:8" x14ac:dyDescent="0.25">
      <c r="A15" s="3" t="s">
        <v>104</v>
      </c>
      <c r="B15" s="21" t="s">
        <v>94</v>
      </c>
      <c r="C15" s="4" t="s">
        <v>95</v>
      </c>
    </row>
    <row r="16" spans="1:8" ht="18" customHeight="1" x14ac:dyDescent="0.25">
      <c r="A16" s="33" t="s">
        <v>1</v>
      </c>
      <c r="B16" s="34" t="s">
        <v>3</v>
      </c>
      <c r="C16" s="33" t="s">
        <v>4</v>
      </c>
    </row>
    <row r="17" spans="1:3" ht="30" x14ac:dyDescent="0.25">
      <c r="A17" s="8" t="s">
        <v>105</v>
      </c>
      <c r="B17" s="22" t="s">
        <v>20</v>
      </c>
      <c r="C17" s="9" t="s">
        <v>321</v>
      </c>
    </row>
    <row r="18" spans="1:3" ht="225" x14ac:dyDescent="0.25">
      <c r="A18" s="8" t="s">
        <v>106</v>
      </c>
      <c r="B18" s="32" t="s">
        <v>287</v>
      </c>
      <c r="C18" s="9" t="s">
        <v>320</v>
      </c>
    </row>
    <row r="19" spans="1:3" ht="30" x14ac:dyDescent="0.25">
      <c r="A19" s="8" t="s">
        <v>107</v>
      </c>
      <c r="B19" s="22" t="s">
        <v>14</v>
      </c>
      <c r="C19" s="9" t="s">
        <v>16</v>
      </c>
    </row>
    <row r="20" spans="1:3" ht="30" x14ac:dyDescent="0.25">
      <c r="A20" s="8" t="s">
        <v>108</v>
      </c>
      <c r="B20" s="22" t="s">
        <v>17</v>
      </c>
      <c r="C20" s="9" t="s">
        <v>286</v>
      </c>
    </row>
    <row r="22" spans="1:3" x14ac:dyDescent="0.25">
      <c r="C22" s="17"/>
    </row>
    <row r="25" spans="1:3" x14ac:dyDescent="0.25">
      <c r="A25" s="132" t="s">
        <v>370</v>
      </c>
    </row>
    <row r="30" spans="1:3" x14ac:dyDescent="0.25">
      <c r="C30" s="14"/>
    </row>
    <row r="40" spans="3:3" x14ac:dyDescent="0.25">
      <c r="C40" s="10"/>
    </row>
    <row r="41" spans="3:3" x14ac:dyDescent="0.25">
      <c r="C41" s="10"/>
    </row>
    <row r="59" spans="4:4" x14ac:dyDescent="0.25">
      <c r="D59" s="7"/>
    </row>
  </sheetData>
  <mergeCells count="3">
    <mergeCell ref="A10:C10"/>
    <mergeCell ref="B1:C1"/>
    <mergeCell ref="A4:C4"/>
  </mergeCells>
  <pageMargins left="0.25" right="0.25" top="0.75" bottom="0.75" header="0.3" footer="0.3"/>
  <pageSetup scale="77" fitToHeight="0" orientation="portrait" r:id="rId1"/>
  <headerFooter>
    <oddFooter>&amp;LRevision 1
&amp;A&amp;C&amp;P&amp;R&amp;D</oddFooter>
  </headerFooter>
  <colBreaks count="1" manualBreakCount="1">
    <brk id="2"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5" tint="-0.249977111117893"/>
    <pageSetUpPr fitToPage="1"/>
  </sheetPr>
  <dimension ref="A1:I62"/>
  <sheetViews>
    <sheetView view="pageBreakPreview" topLeftCell="A2" zoomScale="120" zoomScaleNormal="100" zoomScaleSheetLayoutView="120" workbookViewId="0">
      <selection activeCell="D33" sqref="D33"/>
    </sheetView>
  </sheetViews>
  <sheetFormatPr defaultRowHeight="15" x14ac:dyDescent="0.25"/>
  <cols>
    <col min="1" max="1" width="5.28515625" style="1" bestFit="1" customWidth="1"/>
    <col min="2" max="2" width="19" style="1" customWidth="1"/>
    <col min="3" max="3" width="97.28515625" customWidth="1"/>
    <col min="4" max="4" width="8.5703125" bestFit="1" customWidth="1"/>
    <col min="5" max="5" width="9.85546875" customWidth="1"/>
    <col min="6" max="6" width="13.7109375" customWidth="1"/>
    <col min="7" max="7" width="28.42578125" customWidth="1"/>
    <col min="8" max="8" width="16.5703125" bestFit="1" customWidth="1"/>
    <col min="9" max="9" width="27" customWidth="1"/>
  </cols>
  <sheetData>
    <row r="1" spans="1:9" ht="30" x14ac:dyDescent="0.25">
      <c r="A1" s="11"/>
      <c r="B1" s="134" t="str">
        <f>Title</f>
        <v>MaxDuino Assembly Instructions R1.1</v>
      </c>
      <c r="C1" s="134"/>
      <c r="D1" s="2"/>
      <c r="E1" s="2"/>
      <c r="F1" s="2"/>
      <c r="G1" s="2"/>
      <c r="H1" s="2"/>
      <c r="I1" s="2"/>
    </row>
    <row r="2" spans="1:9" x14ac:dyDescent="0.25">
      <c r="A2" s="18"/>
      <c r="B2" s="20" t="s">
        <v>5</v>
      </c>
      <c r="C2" s="19" t="s">
        <v>336</v>
      </c>
    </row>
    <row r="3" spans="1:9" ht="15.75" x14ac:dyDescent="0.25">
      <c r="A3" s="12" t="s">
        <v>1</v>
      </c>
      <c r="B3" s="12" t="s">
        <v>2</v>
      </c>
      <c r="C3" s="13" t="s">
        <v>0</v>
      </c>
    </row>
    <row r="4" spans="1:9" x14ac:dyDescent="0.25">
      <c r="A4" s="135" t="s">
        <v>19</v>
      </c>
      <c r="B4" s="136"/>
      <c r="C4" s="137"/>
      <c r="E4" s="30"/>
    </row>
    <row r="5" spans="1:9" ht="60" x14ac:dyDescent="0.25">
      <c r="A5" s="3" t="s">
        <v>111</v>
      </c>
      <c r="B5" s="21" t="s">
        <v>347</v>
      </c>
      <c r="C5" s="4" t="s">
        <v>377</v>
      </c>
      <c r="D5" s="131" t="s">
        <v>366</v>
      </c>
    </row>
    <row r="6" spans="1:9" ht="30" x14ac:dyDescent="0.25">
      <c r="A6" s="3" t="s">
        <v>112</v>
      </c>
      <c r="B6" s="21" t="s">
        <v>346</v>
      </c>
      <c r="C6" s="4" t="s">
        <v>349</v>
      </c>
    </row>
    <row r="7" spans="1:9" ht="33" customHeight="1" x14ac:dyDescent="0.25">
      <c r="A7" s="3" t="s">
        <v>113</v>
      </c>
      <c r="B7" s="21" t="s">
        <v>64</v>
      </c>
      <c r="C7" s="4" t="s">
        <v>114</v>
      </c>
    </row>
    <row r="8" spans="1:9" ht="63.75" customHeight="1" x14ac:dyDescent="0.25">
      <c r="A8" s="3" t="s">
        <v>115</v>
      </c>
      <c r="B8" s="21" t="s">
        <v>116</v>
      </c>
      <c r="C8" s="4" t="s">
        <v>378</v>
      </c>
    </row>
    <row r="9" spans="1:9" ht="60" x14ac:dyDescent="0.25">
      <c r="A9" s="3" t="s">
        <v>191</v>
      </c>
      <c r="B9" s="21" t="s">
        <v>209</v>
      </c>
      <c r="C9" s="4" t="s">
        <v>348</v>
      </c>
    </row>
    <row r="10" spans="1:9" x14ac:dyDescent="0.25">
      <c r="A10" s="5" t="s">
        <v>1</v>
      </c>
      <c r="B10" s="23" t="s">
        <v>3</v>
      </c>
      <c r="C10" s="6" t="s">
        <v>4</v>
      </c>
    </row>
    <row r="11" spans="1:9" x14ac:dyDescent="0.25">
      <c r="A11" s="8" t="s">
        <v>118</v>
      </c>
      <c r="B11" s="22" t="s">
        <v>20</v>
      </c>
      <c r="C11" s="9" t="s">
        <v>24</v>
      </c>
    </row>
    <row r="12" spans="1:9" x14ac:dyDescent="0.25">
      <c r="A12" s="135" t="s">
        <v>21</v>
      </c>
      <c r="B12" s="136"/>
      <c r="C12" s="137"/>
      <c r="D12" s="131" t="s">
        <v>367</v>
      </c>
    </row>
    <row r="13" spans="1:9" ht="48" customHeight="1" x14ac:dyDescent="0.25">
      <c r="A13" s="3" t="s">
        <v>71</v>
      </c>
      <c r="B13" s="21" t="s">
        <v>22</v>
      </c>
      <c r="C13" s="4" t="s">
        <v>119</v>
      </c>
    </row>
    <row r="14" spans="1:9" ht="60" x14ac:dyDescent="0.25">
      <c r="A14" s="3" t="s">
        <v>18</v>
      </c>
      <c r="B14" s="21" t="s">
        <v>23</v>
      </c>
      <c r="C14" s="4" t="s">
        <v>120</v>
      </c>
      <c r="D14" s="30"/>
    </row>
    <row r="15" spans="1:9" ht="75" x14ac:dyDescent="0.25">
      <c r="A15" s="3" t="s">
        <v>64</v>
      </c>
      <c r="B15" s="21" t="s">
        <v>121</v>
      </c>
      <c r="C15" s="4" t="s">
        <v>332</v>
      </c>
      <c r="D15" s="131" t="s">
        <v>368</v>
      </c>
    </row>
    <row r="16" spans="1:9" x14ac:dyDescent="0.25">
      <c r="A16" s="5" t="s">
        <v>1</v>
      </c>
      <c r="B16" s="23" t="s">
        <v>3</v>
      </c>
      <c r="C16" s="6" t="s">
        <v>4</v>
      </c>
    </row>
    <row r="17" spans="1:3" ht="30" x14ac:dyDescent="0.25">
      <c r="A17" s="8" t="s">
        <v>122</v>
      </c>
      <c r="B17" s="22" t="s">
        <v>26</v>
      </c>
      <c r="C17" s="9" t="s">
        <v>27</v>
      </c>
    </row>
    <row r="18" spans="1:3" ht="75" x14ac:dyDescent="0.25">
      <c r="A18" s="8" t="s">
        <v>123</v>
      </c>
      <c r="B18" s="22" t="s">
        <v>25</v>
      </c>
      <c r="C18" s="9" t="s">
        <v>333</v>
      </c>
    </row>
    <row r="19" spans="1:3" ht="30" x14ac:dyDescent="0.25">
      <c r="A19" s="8" t="s">
        <v>124</v>
      </c>
      <c r="B19" s="22" t="s">
        <v>28</v>
      </c>
      <c r="C19" s="9" t="s">
        <v>286</v>
      </c>
    </row>
    <row r="20" spans="1:3" x14ac:dyDescent="0.25">
      <c r="C20" s="17"/>
    </row>
    <row r="23" spans="1:3" x14ac:dyDescent="0.25">
      <c r="A23" s="131" t="s">
        <v>366</v>
      </c>
    </row>
    <row r="28" spans="1:3" x14ac:dyDescent="0.25">
      <c r="C28" s="14"/>
    </row>
    <row r="38" spans="1:3" x14ac:dyDescent="0.25">
      <c r="C38" s="10"/>
    </row>
    <row r="39" spans="1:3" x14ac:dyDescent="0.25">
      <c r="C39" s="10"/>
    </row>
    <row r="41" spans="1:3" x14ac:dyDescent="0.25">
      <c r="A41" s="131" t="s">
        <v>367</v>
      </c>
    </row>
    <row r="57" spans="1:5" x14ac:dyDescent="0.25">
      <c r="E57" s="7"/>
    </row>
    <row r="59" spans="1:5" x14ac:dyDescent="0.25">
      <c r="D59" s="7"/>
    </row>
    <row r="62" spans="1:5" x14ac:dyDescent="0.25">
      <c r="A62" s="131" t="s">
        <v>368</v>
      </c>
    </row>
  </sheetData>
  <mergeCells count="3">
    <mergeCell ref="B1:C1"/>
    <mergeCell ref="A4:C4"/>
    <mergeCell ref="A12:C12"/>
  </mergeCells>
  <pageMargins left="0.25" right="0.25" top="0.75" bottom="0.75" header="0.3" footer="0.3"/>
  <pageSetup scale="78" fitToHeight="0" orientation="portrait" r:id="rId1"/>
  <headerFooter>
    <oddFooter>&amp;LRevision 1
&amp;A&amp;C&amp;P&amp;R&amp;D</oddFooter>
  </headerFooter>
  <rowBreaks count="1" manualBreakCount="1">
    <brk id="19" max="16383" man="1"/>
  </rowBreaks>
  <colBreaks count="1" manualBreakCount="1">
    <brk id="2"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5" tint="-0.249977111117893"/>
    <pageSetUpPr fitToPage="1"/>
  </sheetPr>
  <dimension ref="A1:H74"/>
  <sheetViews>
    <sheetView view="pageBreakPreview" zoomScaleNormal="70" zoomScaleSheetLayoutView="100" workbookViewId="0">
      <selection activeCell="B2" sqref="B2"/>
    </sheetView>
  </sheetViews>
  <sheetFormatPr defaultRowHeight="15" x14ac:dyDescent="0.25"/>
  <cols>
    <col min="1" max="1" width="5.28515625" style="1" bestFit="1" customWidth="1"/>
    <col min="2" max="2" width="19" style="1" customWidth="1"/>
    <col min="3" max="3" width="100.42578125" customWidth="1"/>
    <col min="4" max="4" width="9.85546875" customWidth="1"/>
    <col min="5" max="5" width="13.7109375" customWidth="1"/>
    <col min="6" max="6" width="28.42578125" customWidth="1"/>
    <col min="7" max="7" width="16.5703125" bestFit="1" customWidth="1"/>
    <col min="8" max="8" width="27" customWidth="1"/>
  </cols>
  <sheetData>
    <row r="1" spans="1:8" ht="30" customHeight="1" x14ac:dyDescent="0.25">
      <c r="A1" s="11"/>
      <c r="B1" s="134" t="str">
        <f>Title</f>
        <v>MaxDuino Assembly Instructions R1.1</v>
      </c>
      <c r="C1" s="134"/>
      <c r="D1" s="2"/>
      <c r="E1" s="2"/>
      <c r="F1" s="2"/>
      <c r="G1" s="2"/>
      <c r="H1" s="2"/>
    </row>
    <row r="2" spans="1:8" x14ac:dyDescent="0.25">
      <c r="A2" s="18"/>
      <c r="B2" s="20" t="s">
        <v>5</v>
      </c>
      <c r="C2" s="19" t="s">
        <v>337</v>
      </c>
    </row>
    <row r="3" spans="1:8" ht="15.75" x14ac:dyDescent="0.25">
      <c r="A3" s="12" t="s">
        <v>1</v>
      </c>
      <c r="B3" s="12" t="s">
        <v>2</v>
      </c>
      <c r="C3" s="13" t="s">
        <v>0</v>
      </c>
    </row>
    <row r="4" spans="1:8" x14ac:dyDescent="0.25">
      <c r="A4" s="135" t="s">
        <v>334</v>
      </c>
      <c r="B4" s="136"/>
      <c r="C4" s="137"/>
    </row>
    <row r="5" spans="1:8" ht="90.75" customHeight="1" x14ac:dyDescent="0.25">
      <c r="A5" s="3" t="s">
        <v>125</v>
      </c>
      <c r="B5" s="21" t="s">
        <v>130</v>
      </c>
      <c r="C5" s="104" t="s">
        <v>376</v>
      </c>
      <c r="D5" s="133" t="s">
        <v>372</v>
      </c>
    </row>
    <row r="6" spans="1:8" x14ac:dyDescent="0.25">
      <c r="A6" s="3" t="s">
        <v>131</v>
      </c>
      <c r="B6" s="21" t="s">
        <v>126</v>
      </c>
      <c r="C6" s="4" t="s">
        <v>15</v>
      </c>
    </row>
    <row r="7" spans="1:8" x14ac:dyDescent="0.25">
      <c r="A7" s="135" t="s">
        <v>29</v>
      </c>
      <c r="B7" s="136"/>
      <c r="C7" s="137"/>
    </row>
    <row r="8" spans="1:8" ht="36" customHeight="1" x14ac:dyDescent="0.25">
      <c r="A8" s="3" t="s">
        <v>134</v>
      </c>
      <c r="B8" s="21" t="s">
        <v>128</v>
      </c>
      <c r="C8" s="4" t="s">
        <v>129</v>
      </c>
      <c r="D8" s="131" t="s">
        <v>373</v>
      </c>
    </row>
    <row r="9" spans="1:8" x14ac:dyDescent="0.25">
      <c r="A9" s="3" t="s">
        <v>135</v>
      </c>
      <c r="B9" s="21" t="s">
        <v>133</v>
      </c>
      <c r="C9" s="4" t="s">
        <v>15</v>
      </c>
    </row>
    <row r="10" spans="1:8" ht="90" x14ac:dyDescent="0.25">
      <c r="A10" s="3" t="s">
        <v>136</v>
      </c>
      <c r="B10" s="21" t="s">
        <v>30</v>
      </c>
      <c r="C10" s="4" t="s">
        <v>138</v>
      </c>
    </row>
    <row r="11" spans="1:8" x14ac:dyDescent="0.25">
      <c r="A11" s="3" t="s">
        <v>137</v>
      </c>
      <c r="B11" s="21" t="s">
        <v>31</v>
      </c>
      <c r="C11" s="4" t="s">
        <v>35</v>
      </c>
    </row>
    <row r="12" spans="1:8" x14ac:dyDescent="0.25">
      <c r="A12" s="135" t="s">
        <v>32</v>
      </c>
      <c r="B12" s="136"/>
      <c r="C12" s="137"/>
    </row>
    <row r="13" spans="1:8" ht="45" x14ac:dyDescent="0.25">
      <c r="A13" s="3" t="s">
        <v>139</v>
      </c>
      <c r="B13" s="21" t="s">
        <v>140</v>
      </c>
      <c r="C13" s="4" t="s">
        <v>15</v>
      </c>
      <c r="D13" s="131" t="s">
        <v>374</v>
      </c>
    </row>
    <row r="14" spans="1:8" x14ac:dyDescent="0.25">
      <c r="A14" s="3" t="s">
        <v>141</v>
      </c>
      <c r="B14" s="21" t="s">
        <v>33</v>
      </c>
      <c r="C14" s="4" t="s">
        <v>15</v>
      </c>
    </row>
    <row r="15" spans="1:8" ht="75" x14ac:dyDescent="0.25">
      <c r="A15" s="3" t="s">
        <v>142</v>
      </c>
      <c r="B15" s="21" t="s">
        <v>143</v>
      </c>
      <c r="C15" s="4" t="s">
        <v>144</v>
      </c>
    </row>
    <row r="16" spans="1:8" ht="30" x14ac:dyDescent="0.25">
      <c r="A16" s="3" t="s">
        <v>145</v>
      </c>
      <c r="B16" s="21" t="s">
        <v>34</v>
      </c>
      <c r="C16" s="4" t="s">
        <v>37</v>
      </c>
    </row>
    <row r="17" spans="1:3" ht="45" x14ac:dyDescent="0.25">
      <c r="A17" s="3" t="s">
        <v>146</v>
      </c>
      <c r="B17" s="21" t="s">
        <v>147</v>
      </c>
      <c r="C17" s="4" t="s">
        <v>36</v>
      </c>
    </row>
    <row r="18" spans="1:3" x14ac:dyDescent="0.25">
      <c r="A18" s="5" t="s">
        <v>1</v>
      </c>
      <c r="B18" s="23" t="s">
        <v>3</v>
      </c>
      <c r="C18" s="6" t="s">
        <v>4</v>
      </c>
    </row>
    <row r="19" spans="1:3" ht="45" x14ac:dyDescent="0.25">
      <c r="A19" s="8" t="s">
        <v>148</v>
      </c>
      <c r="B19" s="22" t="s">
        <v>38</v>
      </c>
      <c r="C19" s="9" t="s">
        <v>41</v>
      </c>
    </row>
    <row r="20" spans="1:3" ht="45" x14ac:dyDescent="0.25">
      <c r="A20" s="8"/>
      <c r="B20" s="22" t="s">
        <v>39</v>
      </c>
      <c r="C20" s="9" t="s">
        <v>40</v>
      </c>
    </row>
    <row r="21" spans="1:3" ht="30" x14ac:dyDescent="0.25">
      <c r="A21" s="8"/>
      <c r="B21" s="22"/>
      <c r="C21" s="9" t="s">
        <v>350</v>
      </c>
    </row>
    <row r="22" spans="1:3" x14ac:dyDescent="0.25">
      <c r="A22" s="7"/>
      <c r="B22" s="7"/>
      <c r="C22" s="7"/>
    </row>
    <row r="23" spans="1:3" x14ac:dyDescent="0.25">
      <c r="A23" s="7"/>
      <c r="B23" s="7"/>
      <c r="C23" s="7"/>
    </row>
    <row r="24" spans="1:3" x14ac:dyDescent="0.25">
      <c r="A24" s="7"/>
      <c r="B24" s="7"/>
      <c r="C24" s="7"/>
    </row>
    <row r="25" spans="1:3" x14ac:dyDescent="0.25">
      <c r="A25"/>
      <c r="B25"/>
    </row>
    <row r="28" spans="1:3" x14ac:dyDescent="0.25">
      <c r="A28" s="131" t="s">
        <v>369</v>
      </c>
      <c r="C28" s="17"/>
    </row>
    <row r="36" spans="1:3" x14ac:dyDescent="0.25">
      <c r="C36" s="14"/>
    </row>
    <row r="40" spans="1:3" x14ac:dyDescent="0.25">
      <c r="A40" s="131" t="s">
        <v>371</v>
      </c>
    </row>
    <row r="46" spans="1:3" x14ac:dyDescent="0.25">
      <c r="C46" s="10"/>
    </row>
    <row r="47" spans="1:3" x14ac:dyDescent="0.25">
      <c r="C47" s="10"/>
    </row>
    <row r="57" spans="1:1" x14ac:dyDescent="0.25">
      <c r="A57" s="131" t="s">
        <v>373</v>
      </c>
    </row>
    <row r="65" spans="1:4" x14ac:dyDescent="0.25">
      <c r="D65" s="7"/>
    </row>
    <row r="74" spans="1:4" x14ac:dyDescent="0.25">
      <c r="A74" s="131" t="s">
        <v>374</v>
      </c>
    </row>
  </sheetData>
  <mergeCells count="4">
    <mergeCell ref="B1:C1"/>
    <mergeCell ref="A7:C7"/>
    <mergeCell ref="A12:C12"/>
    <mergeCell ref="A4:C4"/>
  </mergeCells>
  <pageMargins left="0.25" right="0.25" top="0.75" bottom="0.75" header="0.3" footer="0.3"/>
  <pageSetup scale="75" fitToHeight="0" orientation="portrait" r:id="rId1"/>
  <headerFooter>
    <oddFooter>&amp;LRevision 1
&amp;A&amp;C&amp;P&amp;R&amp;D</oddFooter>
  </headerFooter>
  <rowBreaks count="1" manualBreakCount="1">
    <brk id="21" max="16383" man="1"/>
  </rowBreaks>
  <colBreaks count="1" manualBreakCount="1">
    <brk id="2"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C000"/>
    <pageSetUpPr fitToPage="1"/>
  </sheetPr>
  <dimension ref="A1"/>
  <sheetViews>
    <sheetView view="pageBreakPreview" zoomScaleNormal="100" zoomScaleSheetLayoutView="100" workbookViewId="0">
      <selection activeCell="A25" sqref="A25"/>
    </sheetView>
  </sheetViews>
  <sheetFormatPr defaultRowHeight="15" x14ac:dyDescent="0.25"/>
  <sheetData/>
  <pageMargins left="0.7" right="0.7" top="0.75" bottom="0.75" header="0.3" footer="0.3"/>
  <pageSetup scale="70" fitToHeight="0" orientation="landscape" r:id="rId1"/>
  <rowBreaks count="1" manualBreakCount="1">
    <brk id="60" max="1638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
  <sheetViews>
    <sheetView zoomScaleNormal="100" workbookViewId="0">
      <selection activeCell="R24" sqref="R24"/>
    </sheetView>
  </sheetViews>
  <sheetFormatPr defaultRowHeight="15" x14ac:dyDescent="0.25"/>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92D050"/>
  </sheetPr>
  <dimension ref="A1:D55"/>
  <sheetViews>
    <sheetView zoomScale="93" zoomScaleNormal="93" workbookViewId="0">
      <selection activeCell="C12" sqref="C12"/>
    </sheetView>
  </sheetViews>
  <sheetFormatPr defaultRowHeight="15" x14ac:dyDescent="0.25"/>
  <cols>
    <col min="1" max="1" width="7" style="15" bestFit="1" customWidth="1"/>
    <col min="2" max="2" width="28.85546875" style="119" customWidth="1"/>
    <col min="3" max="3" width="63.5703125" style="16" customWidth="1"/>
  </cols>
  <sheetData>
    <row r="1" spans="1:4" ht="31.5" customHeight="1" x14ac:dyDescent="0.25">
      <c r="A1" s="139" t="s">
        <v>379</v>
      </c>
      <c r="B1" s="140"/>
      <c r="C1" s="140"/>
      <c r="D1" s="141"/>
    </row>
    <row r="2" spans="1:4" ht="31.5" customHeight="1" x14ac:dyDescent="0.25">
      <c r="A2"/>
      <c r="C2"/>
    </row>
    <row r="3" spans="1:4" ht="75" x14ac:dyDescent="0.25">
      <c r="A3"/>
      <c r="B3" s="119" t="s">
        <v>330</v>
      </c>
      <c r="C3" s="26" t="s">
        <v>331</v>
      </c>
    </row>
    <row r="4" spans="1:4" ht="31.5" customHeight="1" x14ac:dyDescent="0.25">
      <c r="A4"/>
      <c r="C4"/>
    </row>
    <row r="7" spans="1:4" x14ac:dyDescent="0.25">
      <c r="B7" s="119" t="s">
        <v>42</v>
      </c>
      <c r="C7" s="16" t="s">
        <v>298</v>
      </c>
    </row>
    <row r="9" spans="1:4" x14ac:dyDescent="0.25">
      <c r="C9" s="16" t="s">
        <v>43</v>
      </c>
    </row>
    <row r="10" spans="1:4" x14ac:dyDescent="0.25">
      <c r="C10" s="16" t="s">
        <v>44</v>
      </c>
    </row>
    <row r="11" spans="1:4" x14ac:dyDescent="0.25">
      <c r="C11" s="16" t="s">
        <v>45</v>
      </c>
    </row>
    <row r="12" spans="1:4" x14ac:dyDescent="0.25">
      <c r="C12" s="16" t="s">
        <v>299</v>
      </c>
    </row>
    <row r="13" spans="1:4" ht="31.5" customHeight="1" x14ac:dyDescent="0.25">
      <c r="C13" s="16" t="s">
        <v>300</v>
      </c>
    </row>
    <row r="14" spans="1:4" x14ac:dyDescent="0.25">
      <c r="C14" s="16" t="s">
        <v>46</v>
      </c>
    </row>
    <row r="30" spans="2:3" x14ac:dyDescent="0.25">
      <c r="B30" s="119" t="s">
        <v>47</v>
      </c>
      <c r="C30" s="16" t="s">
        <v>48</v>
      </c>
    </row>
    <row r="31" spans="2:3" ht="39" x14ac:dyDescent="0.25">
      <c r="C31" s="16" t="s">
        <v>289</v>
      </c>
    </row>
    <row r="32" spans="2:3" ht="26.25" x14ac:dyDescent="0.25">
      <c r="C32" s="16" t="s">
        <v>290</v>
      </c>
    </row>
    <row r="33" spans="2:3" ht="90" x14ac:dyDescent="0.25">
      <c r="C33" s="16" t="s">
        <v>322</v>
      </c>
    </row>
    <row r="35" spans="2:3" ht="33" customHeight="1" x14ac:dyDescent="0.25">
      <c r="C35" s="16" t="s">
        <v>291</v>
      </c>
    </row>
    <row r="36" spans="2:3" ht="64.5" x14ac:dyDescent="0.25">
      <c r="C36" s="16" t="s">
        <v>292</v>
      </c>
    </row>
    <row r="46" spans="2:3" x14ac:dyDescent="0.25">
      <c r="B46" s="119" t="s">
        <v>21</v>
      </c>
      <c r="C46" s="16" t="s">
        <v>293</v>
      </c>
    </row>
    <row r="47" spans="2:3" x14ac:dyDescent="0.25">
      <c r="C47" s="16" t="s">
        <v>294</v>
      </c>
    </row>
    <row r="49" spans="3:3" x14ac:dyDescent="0.25">
      <c r="C49" s="16" t="s">
        <v>295</v>
      </c>
    </row>
    <row r="50" spans="3:3" ht="39" x14ac:dyDescent="0.25">
      <c r="C50" s="16" t="s">
        <v>323</v>
      </c>
    </row>
    <row r="54" spans="3:3" ht="64.5" x14ac:dyDescent="0.25">
      <c r="C54" s="16" t="s">
        <v>297</v>
      </c>
    </row>
    <row r="55" spans="3:3" x14ac:dyDescent="0.25">
      <c r="C55" s="16" t="s">
        <v>296</v>
      </c>
    </row>
  </sheetData>
  <mergeCells count="1">
    <mergeCell ref="A1:D1"/>
  </mergeCells>
  <phoneticPr fontId="8" type="noConversion"/>
  <pageMargins left="0.7" right="0.7" top="0.75" bottom="0.75" header="0.3" footer="0.3"/>
  <pageSetup scale="92" orientation="portrait" r:id="rId1"/>
  <rowBreaks count="1" manualBreakCount="1">
    <brk id="42" max="2"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92D050"/>
  </sheetPr>
  <dimension ref="A1:A38"/>
  <sheetViews>
    <sheetView zoomScale="154" zoomScaleNormal="154" workbookViewId="0">
      <selection activeCell="K11" sqref="K11"/>
    </sheetView>
  </sheetViews>
  <sheetFormatPr defaultRowHeight="15" x14ac:dyDescent="0.25"/>
  <cols>
    <col min="1" max="1" width="43.28515625" style="26" customWidth="1"/>
  </cols>
  <sheetData>
    <row r="1" spans="1:1" x14ac:dyDescent="0.25">
      <c r="A1" s="26" t="s">
        <v>49</v>
      </c>
    </row>
    <row r="2" spans="1:1" ht="45" x14ac:dyDescent="0.25">
      <c r="A2" s="26" t="s">
        <v>83</v>
      </c>
    </row>
    <row r="3" spans="1:1" x14ac:dyDescent="0.25">
      <c r="A3" s="31" t="s">
        <v>84</v>
      </c>
    </row>
    <row r="4" spans="1:1" x14ac:dyDescent="0.25">
      <c r="A4" s="26" t="s">
        <v>50</v>
      </c>
    </row>
    <row r="5" spans="1:1" ht="75" x14ac:dyDescent="0.25">
      <c r="A5" s="26" t="s">
        <v>85</v>
      </c>
    </row>
    <row r="9" spans="1:1" ht="90" x14ac:dyDescent="0.25">
      <c r="A9" s="26" t="s">
        <v>86</v>
      </c>
    </row>
    <row r="11" spans="1:1" x14ac:dyDescent="0.25">
      <c r="A11" s="26" t="s">
        <v>87</v>
      </c>
    </row>
    <row r="23" spans="1:1" ht="105" x14ac:dyDescent="0.25">
      <c r="A23" s="26" t="s">
        <v>88</v>
      </c>
    </row>
    <row r="25" spans="1:1" ht="45" x14ac:dyDescent="0.25">
      <c r="A25" s="26" t="s">
        <v>89</v>
      </c>
    </row>
    <row r="37" spans="1:1" ht="30" x14ac:dyDescent="0.25">
      <c r="A37" s="26" t="s">
        <v>51</v>
      </c>
    </row>
    <row r="38" spans="1:1" ht="135" x14ac:dyDescent="0.25">
      <c r="A38" s="26" t="s">
        <v>52</v>
      </c>
    </row>
  </sheetData>
  <hyperlinks>
    <hyperlink ref="A3" r:id="rId1" xr:uid="{00000000-0004-0000-0B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3967F-601F-4825-A51C-61655B666A18}">
  <sheetPr codeName="Sheet9">
    <tabColor rgb="FFC00000"/>
  </sheetPr>
  <dimension ref="B2:G11"/>
  <sheetViews>
    <sheetView workbookViewId="0">
      <selection activeCell="G24" sqref="G24"/>
    </sheetView>
  </sheetViews>
  <sheetFormatPr defaultRowHeight="15" x14ac:dyDescent="0.25"/>
  <cols>
    <col min="1" max="1" width="9.140625" style="105"/>
    <col min="2" max="2" width="4.7109375" style="105" bestFit="1" customWidth="1"/>
    <col min="3" max="3" width="12.7109375" style="105" bestFit="1" customWidth="1"/>
    <col min="4" max="4" width="15.28515625" style="24" bestFit="1" customWidth="1"/>
    <col min="5" max="5" width="12.7109375" style="105" bestFit="1" customWidth="1"/>
    <col min="6" max="6" width="9.5703125" style="24" bestFit="1" customWidth="1"/>
    <col min="7" max="7" width="77.42578125" style="105" bestFit="1" customWidth="1"/>
    <col min="8" max="16384" width="9.140625" style="105"/>
  </cols>
  <sheetData>
    <row r="2" spans="2:7" ht="15.75" thickBot="1" x14ac:dyDescent="0.3"/>
    <row r="3" spans="2:7" ht="15.75" thickBot="1" x14ac:dyDescent="0.3">
      <c r="B3" s="113" t="s">
        <v>301</v>
      </c>
      <c r="C3" s="114" t="s">
        <v>302</v>
      </c>
      <c r="D3" s="115" t="s">
        <v>303</v>
      </c>
      <c r="E3" s="114" t="s">
        <v>304</v>
      </c>
      <c r="F3" s="115" t="s">
        <v>305</v>
      </c>
      <c r="G3" s="116" t="s">
        <v>0</v>
      </c>
    </row>
    <row r="4" spans="2:7" ht="45" x14ac:dyDescent="0.25">
      <c r="B4" s="121">
        <v>1</v>
      </c>
      <c r="C4" s="122" t="s">
        <v>54</v>
      </c>
      <c r="D4" s="123" t="s">
        <v>306</v>
      </c>
      <c r="E4" s="124">
        <v>45090</v>
      </c>
      <c r="F4" s="125" t="s">
        <v>307</v>
      </c>
      <c r="G4" s="126" t="s">
        <v>344</v>
      </c>
    </row>
    <row r="5" spans="2:7" x14ac:dyDescent="0.25">
      <c r="B5" s="106">
        <v>2</v>
      </c>
      <c r="C5" s="105" t="s">
        <v>308</v>
      </c>
      <c r="D5" s="127" t="s">
        <v>306</v>
      </c>
      <c r="E5" s="128">
        <v>45090</v>
      </c>
      <c r="F5" s="24" t="s">
        <v>307</v>
      </c>
      <c r="G5" s="108" t="s">
        <v>309</v>
      </c>
    </row>
    <row r="6" spans="2:7" ht="30" x14ac:dyDescent="0.25">
      <c r="B6" s="106">
        <v>3</v>
      </c>
      <c r="C6" s="105" t="s">
        <v>161</v>
      </c>
      <c r="D6" s="127" t="s">
        <v>306</v>
      </c>
      <c r="E6" s="128">
        <v>45092</v>
      </c>
      <c r="F6" s="24" t="s">
        <v>307</v>
      </c>
      <c r="G6" s="107" t="s">
        <v>312</v>
      </c>
    </row>
    <row r="7" spans="2:7" ht="30" x14ac:dyDescent="0.25">
      <c r="B7" s="106">
        <v>4</v>
      </c>
      <c r="C7" s="105" t="s">
        <v>311</v>
      </c>
      <c r="D7" s="127" t="s">
        <v>306</v>
      </c>
      <c r="E7" s="128">
        <v>45092</v>
      </c>
      <c r="F7" s="24" t="s">
        <v>307</v>
      </c>
      <c r="G7" s="107" t="s">
        <v>313</v>
      </c>
    </row>
    <row r="8" spans="2:7" x14ac:dyDescent="0.25">
      <c r="B8" s="106">
        <v>5</v>
      </c>
      <c r="C8" s="105" t="s">
        <v>310</v>
      </c>
      <c r="D8" s="127" t="s">
        <v>306</v>
      </c>
      <c r="E8" s="128">
        <v>45092</v>
      </c>
      <c r="F8" s="24" t="s">
        <v>307</v>
      </c>
      <c r="G8" s="108" t="s">
        <v>314</v>
      </c>
    </row>
    <row r="9" spans="2:7" x14ac:dyDescent="0.25">
      <c r="B9" s="106">
        <v>6</v>
      </c>
      <c r="C9" s="105" t="s">
        <v>53</v>
      </c>
      <c r="D9" s="127" t="s">
        <v>306</v>
      </c>
      <c r="E9" s="128">
        <v>45093</v>
      </c>
      <c r="F9" s="24" t="s">
        <v>307</v>
      </c>
      <c r="G9" s="107" t="s">
        <v>338</v>
      </c>
    </row>
    <row r="10" spans="2:7" ht="45" x14ac:dyDescent="0.25">
      <c r="B10" s="106">
        <v>7</v>
      </c>
      <c r="C10" s="105" t="s">
        <v>315</v>
      </c>
      <c r="D10" s="127" t="s">
        <v>306</v>
      </c>
      <c r="E10" s="128">
        <v>45105</v>
      </c>
      <c r="F10" s="24" t="s">
        <v>307</v>
      </c>
      <c r="G10" s="107" t="s">
        <v>361</v>
      </c>
    </row>
    <row r="11" spans="2:7" ht="15.75" thickBot="1" x14ac:dyDescent="0.3">
      <c r="B11" s="109">
        <v>8</v>
      </c>
      <c r="C11" s="110" t="s">
        <v>316</v>
      </c>
      <c r="D11" s="129" t="s">
        <v>306</v>
      </c>
      <c r="E11" s="120">
        <v>45096</v>
      </c>
      <c r="F11" s="111" t="s">
        <v>307</v>
      </c>
      <c r="G11" s="112" t="s">
        <v>345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D9"/>
  <sheetViews>
    <sheetView workbookViewId="0">
      <selection activeCell="D10" sqref="D10"/>
    </sheetView>
  </sheetViews>
  <sheetFormatPr defaultRowHeight="15" x14ac:dyDescent="0.25"/>
  <cols>
    <col min="2" max="2" width="69.42578125" bestFit="1" customWidth="1"/>
    <col min="4" max="4" width="46" customWidth="1"/>
  </cols>
  <sheetData>
    <row r="1" spans="1:4" x14ac:dyDescent="0.25">
      <c r="A1" s="118" t="s">
        <v>327</v>
      </c>
      <c r="B1" s="118" t="s">
        <v>328</v>
      </c>
      <c r="C1" s="118" t="s">
        <v>326</v>
      </c>
      <c r="D1" s="118" t="s">
        <v>341</v>
      </c>
    </row>
    <row r="2" spans="1:4" x14ac:dyDescent="0.25">
      <c r="A2" s="28">
        <v>1</v>
      </c>
      <c r="B2" s="28" t="s">
        <v>90</v>
      </c>
      <c r="C2" s="28" t="s">
        <v>325</v>
      </c>
      <c r="D2" s="28" t="s">
        <v>340</v>
      </c>
    </row>
    <row r="3" spans="1:4" x14ac:dyDescent="0.25">
      <c r="A3" s="28">
        <v>2</v>
      </c>
      <c r="B3" s="28" t="s">
        <v>132</v>
      </c>
      <c r="C3" s="28" t="s">
        <v>325</v>
      </c>
      <c r="D3" s="28" t="s">
        <v>340</v>
      </c>
    </row>
    <row r="4" spans="1:4" x14ac:dyDescent="0.25">
      <c r="A4" s="130">
        <v>3</v>
      </c>
      <c r="B4" s="130" t="s">
        <v>324</v>
      </c>
      <c r="C4" s="130" t="s">
        <v>329</v>
      </c>
      <c r="D4" s="130" t="s">
        <v>342</v>
      </c>
    </row>
    <row r="5" spans="1:4" x14ac:dyDescent="0.25">
      <c r="A5" s="130">
        <v>4</v>
      </c>
      <c r="B5" s="130" t="s">
        <v>339</v>
      </c>
      <c r="C5" s="130" t="s">
        <v>329</v>
      </c>
      <c r="D5" s="130" t="s">
        <v>343</v>
      </c>
    </row>
    <row r="6" spans="1:4" x14ac:dyDescent="0.25">
      <c r="A6">
        <v>5</v>
      </c>
    </row>
    <row r="7" spans="1:4" x14ac:dyDescent="0.25">
      <c r="A7">
        <v>6</v>
      </c>
    </row>
    <row r="8" spans="1:4" x14ac:dyDescent="0.25">
      <c r="A8">
        <v>7</v>
      </c>
    </row>
    <row r="9" spans="1:4" x14ac:dyDescent="0.25">
      <c r="A9">
        <v>8</v>
      </c>
    </row>
  </sheetData>
  <autoFilter ref="A1:D9" xr:uid="{00000000-0001-0000-0C00-000000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Features</vt:lpstr>
      <vt:lpstr>Consolidated BOM</vt:lpstr>
      <vt:lpstr>BOM</vt:lpstr>
      <vt:lpstr>Power Supply</vt:lpstr>
      <vt:lpstr>DCC Decoder and Arduino</vt:lpstr>
      <vt:lpstr>Finish Up</vt:lpstr>
      <vt:lpstr>Schematic</vt:lpstr>
      <vt:lpstr>Block Diagram</vt:lpstr>
      <vt:lpstr>Photos</vt:lpstr>
      <vt:lpstr>Arduino Header Pins</vt:lpstr>
      <vt:lpstr>PCB R1 Testing</vt:lpstr>
      <vt:lpstr>IMPROVEMENT ITEMS</vt:lpstr>
      <vt:lpstr>Photos!Print_Area</vt:lpstr>
      <vt:lpstr>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Lomax</dc:creator>
  <cp:lastModifiedBy>Alan Lomax</cp:lastModifiedBy>
  <cp:lastPrinted>2023-06-29T20:43:10Z</cp:lastPrinted>
  <dcterms:created xsi:type="dcterms:W3CDTF">2021-05-01T14:07:26Z</dcterms:created>
  <dcterms:modified xsi:type="dcterms:W3CDTF">2023-06-30T19:58:58Z</dcterms:modified>
</cp:coreProperties>
</file>